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300" windowWidth="12960" windowHeight="12015" activeTab="4"/>
  </bookViews>
  <sheets>
    <sheet name="ПЗ 2020" sheetId="1" r:id="rId1"/>
    <sheet name="СМСП ПЗ 2020" sheetId="2" r:id="rId2"/>
    <sheet name="Долгосрочные позиции плана " sheetId="3" r:id="rId3"/>
    <sheet name="Форма вносимых изменений" sheetId="4" state="hidden" r:id="rId4"/>
    <sheet name="Перечень изменений" sheetId="5" r:id="rId5"/>
  </sheets>
  <definedNames>
    <definedName name="_xlnm.Print_Area" localSheetId="4">'Перечень изменений'!$A$1:$P$22</definedName>
    <definedName name="_xlnm.Print_Area" localSheetId="0">'ПЗ 2020'!$A$1:$O$76</definedName>
    <definedName name="_xlnm.Print_Area" localSheetId="1">'СМСП ПЗ 2020'!$A$1:$O$64</definedName>
  </definedNames>
  <calcPr fullCalcOnLoad="1"/>
</workbook>
</file>

<file path=xl/comments1.xml><?xml version="1.0" encoding="utf-8"?>
<comments xmlns="http://schemas.openxmlformats.org/spreadsheetml/2006/main">
  <authors>
    <author>Автор</author>
  </authors>
  <commentList>
    <comment ref="K58" authorId="0">
      <text>
        <r>
          <rPr>
            <b/>
            <sz val="9"/>
            <rFont val="Tahoma"/>
            <family val="2"/>
          </rPr>
          <t>Автор:</t>
        </r>
        <r>
          <rPr>
            <sz val="9"/>
            <rFont val="Tahoma"/>
            <family val="2"/>
          </rPr>
          <t xml:space="preserve">
Восход</t>
        </r>
      </text>
    </comment>
  </commentList>
</comments>
</file>

<file path=xl/sharedStrings.xml><?xml version="1.0" encoding="utf-8"?>
<sst xmlns="http://schemas.openxmlformats.org/spreadsheetml/2006/main" count="1560" uniqueCount="446">
  <si>
    <t>ПЛАН ЗАКУПОК ТОВАРОВ, РАБОТ, УСЛУГ АО "ЮГОРСКИЙ РЫБОВОДНЫЙ ЗАВОД"</t>
  </si>
  <si>
    <t>Наименование заказчика</t>
  </si>
  <si>
    <t>Акционерное общество "Югорский рыбоводный завод"</t>
  </si>
  <si>
    <t>Адрес местонахождения заказчика</t>
  </si>
  <si>
    <t>628011, ХМАО-Югра, г.Ханты-Мансийск, ул. Индустриальная, 33</t>
  </si>
  <si>
    <t>Телефон заказчика</t>
  </si>
  <si>
    <t>код города 8 (3467) т. 318415</t>
  </si>
  <si>
    <t>Электронная почта заказчика</t>
  </si>
  <si>
    <t>E-mail: econ_urz86@mail.ru</t>
  </si>
  <si>
    <t>ИНН</t>
  </si>
  <si>
    <t>КПП</t>
  </si>
  <si>
    <t>ОКАТО</t>
  </si>
  <si>
    <t>Порядковый номер</t>
  </si>
  <si>
    <t>Код по ОКВЭД2</t>
  </si>
  <si>
    <t>Код по ОКДП2</t>
  </si>
  <si>
    <t>Условия договора</t>
  </si>
  <si>
    <t>Способ закупки</t>
  </si>
  <si>
    <t>Электронная закупка</t>
  </si>
  <si>
    <t>Предмет договора</t>
  </si>
  <si>
    <t>Минимально необходимые требования, предъявляемые к закупаемым товарам, работам, услугам</t>
  </si>
  <si>
    <t>Ед. измерения</t>
  </si>
  <si>
    <t>Сведения о количестве (объеме)</t>
  </si>
  <si>
    <t>Регион поставки товаров, выполнения работ, оказания услуг</t>
  </si>
  <si>
    <t>Сведения о планируемом объеме денежных средств, тыс. руб.</t>
  </si>
  <si>
    <t>График осуществления процедур</t>
  </si>
  <si>
    <t>Код по ОКЕИ</t>
  </si>
  <si>
    <t>Наименование</t>
  </si>
  <si>
    <t>Код по ОКАТО</t>
  </si>
  <si>
    <t>Планируемая дата или период размещения извещения о закупке (мес. год)</t>
  </si>
  <si>
    <t>Срок исполнения договора (мес. год)</t>
  </si>
  <si>
    <t>Да/нет</t>
  </si>
  <si>
    <t>03.22.5</t>
  </si>
  <si>
    <t>03.22.40.110</t>
  </si>
  <si>
    <t>Закупка рыбопосадочного материала</t>
  </si>
  <si>
    <t>млн.шт.</t>
  </si>
  <si>
    <t>Ханты-Мансийск</t>
  </si>
  <si>
    <t>Закупка у единственного поставщика (исполнителя, подрядчика) (СМСП)</t>
  </si>
  <si>
    <t>69.20.1</t>
  </si>
  <si>
    <t>69.20.10</t>
  </si>
  <si>
    <t>В соответствии с техническим заданием</t>
  </si>
  <si>
    <t>усл. ед.</t>
  </si>
  <si>
    <t>В соответствии с ГОСТом</t>
  </si>
  <si>
    <t>кг</t>
  </si>
  <si>
    <t>49.31.21</t>
  </si>
  <si>
    <t>49.31.21.110</t>
  </si>
  <si>
    <t>Услуги по регулярным внутригородским и пригородным перевозкам пассажиров автобусным транспортом</t>
  </si>
  <si>
    <t>да</t>
  </si>
  <si>
    <t>46.49.49</t>
  </si>
  <si>
    <t>46.49.39.000</t>
  </si>
  <si>
    <t>усл.ед.</t>
  </si>
  <si>
    <t>1</t>
  </si>
  <si>
    <t>Техническое обслуживание системы автоматической пожарной сигнализации</t>
  </si>
  <si>
    <t>В соответствии с Техническим заданием</t>
  </si>
  <si>
    <t>Запрос котировок в электронной форме (СМСП)</t>
  </si>
  <si>
    <t>62.02</t>
  </si>
  <si>
    <t>62.02.30.000</t>
  </si>
  <si>
    <t>Информационно-технологическое сопровождение и сервесное обслуживание программных продуктов: 1С: Бухгалтерия 8 и 1С: Зарплата и Управление Персоналом 8</t>
  </si>
  <si>
    <t>80.10</t>
  </si>
  <si>
    <t>80.10.12.000</t>
  </si>
  <si>
    <t>нет</t>
  </si>
  <si>
    <t>63.11.1</t>
  </si>
  <si>
    <t>Информационное сопровождение ранее установленных Систем Консультант Плюс</t>
  </si>
  <si>
    <t>Генеральный директор</t>
  </si>
  <si>
    <t>П.В. Павлов</t>
  </si>
  <si>
    <t>ОКПД2</t>
  </si>
  <si>
    <t>56.29.20</t>
  </si>
  <si>
    <t>47.30.11</t>
  </si>
  <si>
    <t>47.30.1</t>
  </si>
  <si>
    <t>литр</t>
  </si>
  <si>
    <t>В соответствии с ГОСТом и техническим заданием</t>
  </si>
  <si>
    <t>Шашко А.Н.</t>
  </si>
  <si>
    <t>27.90.1</t>
  </si>
  <si>
    <t>Фомина Г.В.</t>
  </si>
  <si>
    <t>Тангатаров И.Р.</t>
  </si>
  <si>
    <t>27.9.</t>
  </si>
  <si>
    <t>37.0.</t>
  </si>
  <si>
    <t>Аукцион в электронной форме (СМСП)</t>
  </si>
  <si>
    <t>Приобретение химических реагентов с целью проведения гидрохимического анализа воды</t>
  </si>
  <si>
    <t>37.00.11.120</t>
  </si>
  <si>
    <t>Ответственный</t>
  </si>
  <si>
    <t>Марков С.В.</t>
  </si>
  <si>
    <t>Петруций Н.В.</t>
  </si>
  <si>
    <t xml:space="preserve">Приобретение нефтепродуктов </t>
  </si>
  <si>
    <t>10.91.1</t>
  </si>
  <si>
    <t>20.59.52.199</t>
  </si>
  <si>
    <t>20.59.5</t>
  </si>
  <si>
    <t>Поставка живого корма для рыб</t>
  </si>
  <si>
    <t>У СУБЪЕКТОВ МАЛОГО И СРЕДНЕГО ПРЕДПРИНИМАТЕЛЬСТВА (ДАЛЕЕ - СМСП)</t>
  </si>
  <si>
    <t>80.20</t>
  </si>
  <si>
    <t>35.30</t>
  </si>
  <si>
    <t>Поставка тепловой энергии</t>
  </si>
  <si>
    <t>Реестровый номер: 2180323186</t>
  </si>
  <si>
    <t>Наименование заказчика: АКЦИОНЕРНОЕ ОБЩЕСТВО "ЮГОРСКИЙ РЫБОВОДНЫЙ ЗАВОД"</t>
  </si>
  <si>
    <t>Адрес местонахождения заказчика: 628011, Ханты-Мансийский Автономный округ - Югра АО, г Ханты-Мансийск, ул Индустриальная, дом 33</t>
  </si>
  <si>
    <t>Телефон заказчика: 7-34673-18415</t>
  </si>
  <si>
    <t>Электронная почта заказчика: econ@urz86.ru</t>
  </si>
  <si>
    <t>ИНН: 8601045593</t>
  </si>
  <si>
    <t>КПП: 860101001</t>
  </si>
  <si>
    <t>ОКАТО: Ханты-Мансийск</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</si>
  <si>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</si>
  <si>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</si>
  <si>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</si>
  <si>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</si>
  <si>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ОКВЭД2</t>
  </si>
  <si>
    <t>Начальная (максимальная) цена договора</t>
  </si>
  <si>
    <t>Валюта договора</t>
  </si>
  <si>
    <t>Валюта объема оплаты долгосрочного договора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</si>
  <si>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</si>
  <si>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</si>
  <si>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</si>
  <si>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</si>
  <si>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</si>
  <si>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</si>
  <si>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</si>
  <si>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</si>
  <si>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</si>
  <si>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Закупка в электронной форме</t>
  </si>
  <si>
    <t>Статус позиции</t>
  </si>
  <si>
    <t>Тип закупки</t>
  </si>
  <si>
    <t xml:space="preserve">Техническое обслуживание системы автоматической пожарной сигнализации
</t>
  </si>
  <si>
    <t>Российский рубль</t>
  </si>
  <si>
    <t>Условная единица</t>
  </si>
  <si>
    <t>Ханты-Мансийский Автономный округ - Юг АО</t>
  </si>
  <si>
    <t>Да</t>
  </si>
  <si>
    <t>Нет</t>
  </si>
  <si>
    <t>05.2019</t>
  </si>
  <si>
    <t>Размещена</t>
  </si>
  <si>
    <t>Планируемая закупка</t>
  </si>
  <si>
    <t>2</t>
  </si>
  <si>
    <t>02.2019</t>
  </si>
  <si>
    <t>3</t>
  </si>
  <si>
    <t xml:space="preserve">Информационно-технологическое сопровождение и сервесное обслуживание программных продуктов: 1С: Бухгалтерия 8 и 1С: Зарплата и Управление Персоналом 8
</t>
  </si>
  <si>
    <t>07.2018</t>
  </si>
  <si>
    <t>07.2019</t>
  </si>
  <si>
    <t>4</t>
  </si>
  <si>
    <t xml:space="preserve">Охрана объекта
</t>
  </si>
  <si>
    <t>11.2019</t>
  </si>
  <si>
    <t>5</t>
  </si>
  <si>
    <t xml:space="preserve">Информационное сопровождение ранее установленных Систем Консультант Плюс
</t>
  </si>
  <si>
    <t>12.2019</t>
  </si>
  <si>
    <t>6</t>
  </si>
  <si>
    <t>0</t>
  </si>
  <si>
    <t>03.2019</t>
  </si>
  <si>
    <t>Закупка у единственного поставщика (подрядчика, исполнителя) (до 01.07.18)</t>
  </si>
  <si>
    <t>7</t>
  </si>
  <si>
    <t>35.30.11.120</t>
  </si>
  <si>
    <t>14843312.13</t>
  </si>
  <si>
    <t>07.2021</t>
  </si>
  <si>
    <t>8</t>
  </si>
  <si>
    <t xml:space="preserve">Услуги по регулярным внутригородским и пригородным перевозкам пассажиров автобусным транспортом
</t>
  </si>
  <si>
    <t>2603250</t>
  </si>
  <si>
    <t>9</t>
  </si>
  <si>
    <t xml:space="preserve">Закупка рыбопосадочного материала
</t>
  </si>
  <si>
    <t>6250000</t>
  </si>
  <si>
    <t>Миллион штук</t>
  </si>
  <si>
    <t>10</t>
  </si>
  <si>
    <t>11</t>
  </si>
  <si>
    <t>12</t>
  </si>
  <si>
    <t xml:space="preserve">ПЕРЕЧЕНЬ ИЗМЕНЕНИЙ, </t>
  </si>
  <si>
    <t>ВНОСИМЫХ В ПЛАН ЗАКУПОК ТОВАРОВ, РАБОТ, УСЛУГ АО "ЮГОРСКИЙ РЫБОВОДНЫЙ ЗАВОД"</t>
  </si>
  <si>
    <t>Открытый конкурс по 44-ФЗ в электронной форме (СМСП)</t>
  </si>
  <si>
    <t>шт.</t>
  </si>
  <si>
    <t xml:space="preserve">на 2020 год </t>
  </si>
  <si>
    <t>1 квартал 2020 год</t>
  </si>
  <si>
    <t>2 квартал 2020 год</t>
  </si>
  <si>
    <t>3 квартал 2020 год</t>
  </si>
  <si>
    <t>4 квартал 2020 год</t>
  </si>
  <si>
    <t>Захаров О.В.</t>
  </si>
  <si>
    <t>Кабельно-проводниковая продукция</t>
  </si>
  <si>
    <t>Запасные чаасти для обслуживания компрессоров KAESER SK21</t>
  </si>
  <si>
    <t>Шепелев А.С.</t>
  </si>
  <si>
    <t>Соль поваренная пищевая не йодированная 2 помола</t>
  </si>
  <si>
    <t>Генетический анализ маточного стада осетровых</t>
  </si>
  <si>
    <t>Хозяйственные товары</t>
  </si>
  <si>
    <t>Спецодежда</t>
  </si>
  <si>
    <t>Круглосуточная охрана объекта</t>
  </si>
  <si>
    <t>Организация питания и доставка готовых  горячих обедов</t>
  </si>
  <si>
    <t xml:space="preserve"> Оказание услуг по проведению обязательного ежегодного аудита бухгалтерской (финансовой) отчетности АО «Югорский рыбоводный завод» за 2020 год
 </t>
  </si>
  <si>
    <t>Оказание услуг по проведению аудиторской проверки реализации долгосрочной программы развития (Концепция развития) АО «Югорский рыбоводный завод» за 2019 год</t>
  </si>
  <si>
    <t>Выполнение работ по заготовке живых производителей  с целью получения рыбоводной икры</t>
  </si>
  <si>
    <t>Поставка корма для сиговых рыб</t>
  </si>
  <si>
    <t>Поставка корма для осетровых рыб</t>
  </si>
  <si>
    <t>66.22</t>
  </si>
  <si>
    <t>Услуги добровольного медицинского страхования</t>
  </si>
  <si>
    <t>Закупка у единственного поставщика (исполнителя, подрядчика)</t>
  </si>
  <si>
    <t xml:space="preserve">нет </t>
  </si>
  <si>
    <t>Услуги по вывозу сточных вод</t>
  </si>
  <si>
    <t>Закупка рыбоводной икры</t>
  </si>
  <si>
    <t>В соответствии с техническим заданием (закупка икры муксуна)</t>
  </si>
  <si>
    <t>Поставка живого корма (цисты артемий)</t>
  </si>
  <si>
    <t>Сетематериалы (сети ставные)</t>
  </si>
  <si>
    <t>03.22.5.</t>
  </si>
  <si>
    <t>03.22.9</t>
  </si>
  <si>
    <t>Выполнение работ по заготовке живых производителей рыбы</t>
  </si>
  <si>
    <t>В соответствии с техническим заданием и проектом договора</t>
  </si>
  <si>
    <t xml:space="preserve">Запрос предложений в электронной форме </t>
  </si>
  <si>
    <t>Поставка запасных частей для обслуживания насосов Grundfos</t>
  </si>
  <si>
    <t>Открытый конкурс</t>
  </si>
  <si>
    <t>56.29.2.</t>
  </si>
  <si>
    <t>Запрос предложений в электронной форме (СМСП)</t>
  </si>
  <si>
    <t>Запрос   предложений в электронной форме (СМСП)</t>
  </si>
  <si>
    <t>71.20.9</t>
  </si>
  <si>
    <t>71.20.1</t>
  </si>
  <si>
    <t>28.13</t>
  </si>
  <si>
    <t>Ящики рыбоводные с чехлами</t>
  </si>
  <si>
    <t>Услуга по сбору, вывозу и размещению ТБО</t>
  </si>
  <si>
    <t xml:space="preserve">В соответствии с ГОСТом </t>
  </si>
  <si>
    <t>Поставка корма для сиговых и осетровых рыб</t>
  </si>
  <si>
    <t>тн.</t>
  </si>
  <si>
    <t>Минеральные и органические удобрения</t>
  </si>
  <si>
    <t>не в электронной</t>
  </si>
  <si>
    <t>неконкурентные закупки</t>
  </si>
  <si>
    <t>в электронной форме</t>
  </si>
  <si>
    <t>конкурентные закупки</t>
  </si>
  <si>
    <t>проведенные</t>
  </si>
  <si>
    <t>ВСЕГО</t>
  </si>
  <si>
    <t>из них только НЕ у СМСП</t>
  </si>
  <si>
    <t>СМСП</t>
  </si>
  <si>
    <t>Вид закупки</t>
  </si>
  <si>
    <t>Количество закупок, единиц</t>
  </si>
  <si>
    <t>Сумма закупок, рублей</t>
  </si>
  <si>
    <t>1) Запрос предложений</t>
  </si>
  <si>
    <t>электронный, конкурентный</t>
  </si>
  <si>
    <t>2) Открытый конкурс</t>
  </si>
  <si>
    <t>3) Открытый конкурс</t>
  </si>
  <si>
    <t>конкурентный, неэлектронный</t>
  </si>
  <si>
    <t>4) Открытый аукцион</t>
  </si>
  <si>
    <t>электронный конкурентный</t>
  </si>
  <si>
    <t>5) Запрос котировок</t>
  </si>
  <si>
    <t>Закупка у единственного поставщика (источника)</t>
  </si>
  <si>
    <t>-</t>
  </si>
  <si>
    <t>Всего закупочных процедур, из них</t>
  </si>
  <si>
    <t>конкурентных закупочных процедур</t>
  </si>
  <si>
    <t>Конкурентных закупочных процедур в ЭФ</t>
  </si>
  <si>
    <t>% закупок, проводимых в ЭФ от конкурентных процедур</t>
  </si>
  <si>
    <t>№ п/п</t>
  </si>
  <si>
    <t>Ранее утверждено, тыс.рублей</t>
  </si>
  <si>
    <t>Предложение к исключению из Плана, тыс.рублей</t>
  </si>
  <si>
    <t>Предложение по изменение ранее утвержденных закупок, тыс.рублей</t>
  </si>
  <si>
    <t>Предложение по добавлению закупок в План, тыс.рублей</t>
  </si>
  <si>
    <t>Предлагается к рассмотрению с учетом изменений, тыс.рублей</t>
  </si>
  <si>
    <t>Источник (тариф, коммерческая деятельность и т.п.)</t>
  </si>
  <si>
    <t>Товары, материалы</t>
  </si>
  <si>
    <t>собственные средства</t>
  </si>
  <si>
    <t>Услуги</t>
  </si>
  <si>
    <t>Работы</t>
  </si>
  <si>
    <t>ИТОГО</t>
  </si>
  <si>
    <t>Запрос предложений в электронной форме</t>
  </si>
  <si>
    <t>16.24</t>
  </si>
  <si>
    <t>28.13.3</t>
  </si>
  <si>
    <t>38.11</t>
  </si>
  <si>
    <t>38.11.29.000</t>
  </si>
  <si>
    <t xml:space="preserve"> 10.84.30.130</t>
  </si>
  <si>
    <t>10.84.</t>
  </si>
  <si>
    <t>27.11.3.</t>
  </si>
  <si>
    <t>27.11.12.</t>
  </si>
  <si>
    <t>13.94.12.120</t>
  </si>
  <si>
    <t>13.94.2</t>
  </si>
  <si>
    <t>20.15.8.</t>
  </si>
  <si>
    <t>Аренда земснаряда</t>
  </si>
  <si>
    <t>46.14.9</t>
  </si>
  <si>
    <t>46.14.19.000</t>
  </si>
  <si>
    <t>Технологическое рыбоводное оборудование УЗВ</t>
  </si>
  <si>
    <t>28.13.14.121</t>
  </si>
  <si>
    <t>Насосное оборудование</t>
  </si>
  <si>
    <t>27.12.40.000</t>
  </si>
  <si>
    <t>Электротехническое оборудование АСУ</t>
  </si>
  <si>
    <t>Оборудование для автоматизированных систем управления технологическим процессом</t>
  </si>
  <si>
    <t>22.21</t>
  </si>
  <si>
    <t>22.21.29</t>
  </si>
  <si>
    <t>Трубы и фитинги пластмассовые</t>
  </si>
  <si>
    <t>27.12.</t>
  </si>
  <si>
    <t>обязательно ЭФ</t>
  </si>
  <si>
    <t xml:space="preserve">Приобретение химических реагентов с целью проведения гидрохимического анализа воды </t>
  </si>
  <si>
    <t>А.С. Аносов</t>
  </si>
  <si>
    <t>Приобретение дизельного генератора Teksan TJ137BD5C (или эквивалент)</t>
  </si>
  <si>
    <t>оплата в 2021 году</t>
  </si>
  <si>
    <t xml:space="preserve"> Приложение №1 к приказу № ___от "____" ___________ 2020г.</t>
  </si>
  <si>
    <t>10.91.10.188</t>
  </si>
  <si>
    <t xml:space="preserve"> 10.84.30.140</t>
  </si>
  <si>
    <t>26.30.11.130</t>
  </si>
  <si>
    <t>26.30.</t>
  </si>
  <si>
    <t>2.1</t>
  </si>
  <si>
    <t>2.2</t>
  </si>
  <si>
    <t>2.3</t>
  </si>
  <si>
    <t>2.4</t>
  </si>
  <si>
    <t>2.5</t>
  </si>
  <si>
    <t>2.6</t>
  </si>
  <si>
    <t>2.7</t>
  </si>
  <si>
    <t>2.8</t>
  </si>
  <si>
    <t>2.9</t>
  </si>
  <si>
    <t>2.10</t>
  </si>
  <si>
    <t>2.11</t>
  </si>
  <si>
    <t>2.12</t>
  </si>
  <si>
    <t>2.13</t>
  </si>
  <si>
    <t>1.1</t>
  </si>
  <si>
    <t>1.2</t>
  </si>
  <si>
    <t>1.3</t>
  </si>
  <si>
    <t>1.4</t>
  </si>
  <si>
    <t>1.5</t>
  </si>
  <si>
    <t>1.6</t>
  </si>
  <si>
    <t>1.7</t>
  </si>
  <si>
    <t>1.8</t>
  </si>
  <si>
    <t>1.9</t>
  </si>
  <si>
    <t>Нефтепродукты</t>
  </si>
  <si>
    <t>Основные средства</t>
  </si>
  <si>
    <t>Инвестиционная программа</t>
  </si>
  <si>
    <t>7.1</t>
  </si>
  <si>
    <t>Производственная программа</t>
  </si>
  <si>
    <t>4.1</t>
  </si>
  <si>
    <t>5.1</t>
  </si>
  <si>
    <t>5.2</t>
  </si>
  <si>
    <t>5.3</t>
  </si>
  <si>
    <t>5.4</t>
  </si>
  <si>
    <t>5.5</t>
  </si>
  <si>
    <t>5.6</t>
  </si>
  <si>
    <t>5.7</t>
  </si>
  <si>
    <t>5.8</t>
  </si>
  <si>
    <t>5.9</t>
  </si>
  <si>
    <t>5.10</t>
  </si>
  <si>
    <t>5.11</t>
  </si>
  <si>
    <t>5.12</t>
  </si>
  <si>
    <t>5.13</t>
  </si>
  <si>
    <t>5.14</t>
  </si>
  <si>
    <t>5.15</t>
  </si>
  <si>
    <t>5.16</t>
  </si>
  <si>
    <t>5.17</t>
  </si>
  <si>
    <t>5.18</t>
  </si>
  <si>
    <t>5.19</t>
  </si>
  <si>
    <t>5.20</t>
  </si>
  <si>
    <t>5.21</t>
  </si>
  <si>
    <t>5.22</t>
  </si>
  <si>
    <t>7.2</t>
  </si>
  <si>
    <t>7.3</t>
  </si>
  <si>
    <t>7.4</t>
  </si>
  <si>
    <t>7.5</t>
  </si>
  <si>
    <t>"______"________________2020г.</t>
  </si>
  <si>
    <t>6) Открытый конкурс по 44-фз</t>
  </si>
  <si>
    <t>Совокупный годовой объем планируемых закупок товаров (работ, услуг) в соответствии с планом закупки составляет 28129899.62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</si>
  <si>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6248230.6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</si>
  <si>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4391122 рублей (20.07 %)</t>
  </si>
  <si>
    <t>Совокупный годовой объем договоров, заключенных по результатам закупки товаров, работ, услуг за год, предшествующий отчетному составляет 92330811.48 рублей</t>
  </si>
  <si>
    <t>Объем оплаты долгосрочного договора в календарном (отчетном) году</t>
  </si>
  <si>
    <t>Объем привлечения субъектов малого и среднего предпринимательства в календарном (отчетном) году</t>
  </si>
  <si>
    <t>Закупка запланирована на третий или последующие годы реализации плана закупки</t>
  </si>
  <si>
    <t>Заказчик</t>
  </si>
  <si>
    <t>5039377.02</t>
  </si>
  <si>
    <t>АКЦИОНЕРНОЕ ОБЩЕСТВО "ЮГОРСКИЙ РЫБОВОДНЫЙ ЗАВОД"</t>
  </si>
  <si>
    <t>66.22.10.000</t>
  </si>
  <si>
    <t xml:space="preserve">Услуги добровольного медицинского страхования
</t>
  </si>
  <si>
    <t>188867</t>
  </si>
  <si>
    <t>02.2020</t>
  </si>
  <si>
    <t>Закупка у единственного поставщика</t>
  </si>
  <si>
    <t>37.00</t>
  </si>
  <si>
    <t xml:space="preserve">Услуги по вывозу жидких бытовых отходов
</t>
  </si>
  <si>
    <t>380160</t>
  </si>
  <si>
    <t>95040</t>
  </si>
  <si>
    <t>03.2020</t>
  </si>
  <si>
    <t xml:space="preserve">Обязательный аудит АО "Югорский рыбоводный завод" за 2019 г.
</t>
  </si>
  <si>
    <t>296670</t>
  </si>
  <si>
    <t>73670</t>
  </si>
  <si>
    <t>04.2019</t>
  </si>
  <si>
    <t>04.2020</t>
  </si>
  <si>
    <t>Открытый конкурс в электронной форме по 44-ФЗ</t>
  </si>
  <si>
    <t xml:space="preserve">Поставка хозяйственных товаров
</t>
  </si>
  <si>
    <t>255000</t>
  </si>
  <si>
    <t>01.2020</t>
  </si>
  <si>
    <t>Аукцион в электронной форме, участниками которого могут быть только субъекты малого и среднего предпринимательства</t>
  </si>
  <si>
    <t>204000</t>
  </si>
  <si>
    <t>102000</t>
  </si>
  <si>
    <t>06.2020</t>
  </si>
  <si>
    <t>Запрос предложений в электронной форме, участниками которого могут быть только субъекты малого и среднего предпринимательства</t>
  </si>
  <si>
    <t>190000</t>
  </si>
  <si>
    <t>110833</t>
  </si>
  <si>
    <t>07.2020</t>
  </si>
  <si>
    <t>Запрос котировок в электронной форме, участниками которого могут быть только субъекты малого и среднего предпринимательства</t>
  </si>
  <si>
    <t>1250000</t>
  </si>
  <si>
    <t>1041666</t>
  </si>
  <si>
    <t>10.2019</t>
  </si>
  <si>
    <t>11.2020</t>
  </si>
  <si>
    <t>200000</t>
  </si>
  <si>
    <t>183333</t>
  </si>
  <si>
    <t>01.2021</t>
  </si>
  <si>
    <t>12.2020</t>
  </si>
  <si>
    <t>4202500</t>
  </si>
  <si>
    <t>03.22.1</t>
  </si>
  <si>
    <t xml:space="preserve">Закупка рыбоводной икры
</t>
  </si>
  <si>
    <t>8175000</t>
  </si>
  <si>
    <t>5.45</t>
  </si>
  <si>
    <t>СБ-АСТ: Открытый запрос предложений в электронной форме</t>
  </si>
  <si>
    <t>13</t>
  </si>
  <si>
    <t>35.30.1</t>
  </si>
  <si>
    <t>14906707</t>
  </si>
  <si>
    <t>6248230.6</t>
  </si>
  <si>
    <t>10.2021</t>
  </si>
  <si>
    <t>14</t>
  </si>
  <si>
    <t>28.99</t>
  </si>
  <si>
    <t>28.99.39.190</t>
  </si>
  <si>
    <t xml:space="preserve">Техническое обслуживание кислородной станции Oxymat </t>
  </si>
  <si>
    <t>774000</t>
  </si>
  <si>
    <t>15</t>
  </si>
  <si>
    <t>28.25.13</t>
  </si>
  <si>
    <t>28.25.13.110</t>
  </si>
  <si>
    <t xml:space="preserve">Поставка холодильного оборудования </t>
  </si>
  <si>
    <t>482000</t>
  </si>
  <si>
    <t xml:space="preserve">В соответствии с проектом договора
</t>
  </si>
  <si>
    <t>В соответствии с ГОСТом и проектом договора</t>
  </si>
  <si>
    <t>Запасные части для обслуживания компрессоров KAESER SK21</t>
  </si>
  <si>
    <t xml:space="preserve"> 16.24.13.</t>
  </si>
  <si>
    <t>В соответствии с проектом договора</t>
  </si>
  <si>
    <t>Шашко А.Н. (ЦЕХ №2)</t>
  </si>
  <si>
    <t>Услуга по размещению биологических отходов</t>
  </si>
  <si>
    <t>проведена</t>
  </si>
  <si>
    <t>Электротехнические изделия для АСУТП</t>
  </si>
  <si>
    <t>Монтажные материалы для АСУТП</t>
  </si>
  <si>
    <t>27.32.</t>
  </si>
  <si>
    <t>27.32.1</t>
  </si>
  <si>
    <t>Порядковый номер новый</t>
  </si>
  <si>
    <t xml:space="preserve">Порядковый номер старый </t>
  </si>
  <si>
    <t>1.10</t>
  </si>
  <si>
    <t>1.11</t>
  </si>
  <si>
    <t>СМСП (без 44ФЗ)</t>
  </si>
  <si>
    <t>1.12</t>
  </si>
  <si>
    <t>т.к. она не состоялась, заново размещение</t>
  </si>
  <si>
    <t>т.к. она не состоялась, заново размещение п. 10.06.5</t>
  </si>
  <si>
    <t>проведена, закупка не состоялась</t>
  </si>
  <si>
    <t>новая позиция</t>
  </si>
  <si>
    <t>2 квартал 2020</t>
  </si>
  <si>
    <t>идет процедурв</t>
  </si>
  <si>
    <t>Приобретение химических реагентов для водоподготовки</t>
  </si>
  <si>
    <t>Дорошенко</t>
  </si>
  <si>
    <t>Закупка молоди пеляди (речной)</t>
  </si>
  <si>
    <t>пелядь речная, навеска 1,5 гр.</t>
  </si>
  <si>
    <t>ЗП</t>
  </si>
  <si>
    <t>ОК</t>
  </si>
  <si>
    <t>ОА</t>
  </si>
  <si>
    <t>ЗК</t>
  </si>
  <si>
    <t>ЕП</t>
  </si>
  <si>
    <t>03.22.40</t>
  </si>
  <si>
    <t xml:space="preserve">Закупка молоди муксуна </t>
  </si>
  <si>
    <t>молодь муксуна, навеска 1,5 гр.</t>
  </si>
  <si>
    <t>перенос</t>
  </si>
  <si>
    <t xml:space="preserve">Выполнение работ по заготовке живых производителей рыбы </t>
  </si>
  <si>
    <t>Выполнение работ по заготовке живых производителей  с целью получения рыбоводной икры (муксун)</t>
  </si>
  <si>
    <t>Позиция 37(44) внесены изменения в части изменения способа закупки с ЗПЭФ на ЕП, т.к. закупка по ЗПЭФ не состоялась(не подано ни одной заявки) и изменен стлб 12 "Сведения о планируемом объеме денежных средств, тыс. руб." (с 2800 до 3062,5), т.к. НМЦ рассчитана на 3062,500 тыс.руб. (не превышает 10% от заложенного в плане закупок) и перенос срока размещения закупки на август 2020.</t>
  </si>
  <si>
    <t>Изменен способ закупки с ЗПЭФ на ЕП, в связи  с тем что не состоялась,и изменен стлб 12 "Сведения о планируемом объеме денежных средств, тыс. руб." (с 2800 до 3062,5), т.к. НМЦ рассчитана на 3062,500 тыс.руб. (не превышает 10% от заложенного в плане закупок). Позиция 44 будет анулирована по приччине того, что закупка не состоялась</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</si>
</sst>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_р_._-;\-* #,##0.00_р_._-;_-* &quot;-&quot;??_р_._-;_-@_-"/>
    <numFmt numFmtId="166" formatCode="[$-FC19]d\ mmmm\ yyyy\ &quot;г.&quot;"/>
    <numFmt numFmtId="167" formatCode="0.0"/>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
    <numFmt numFmtId="174" formatCode="0.0000"/>
    <numFmt numFmtId="175" formatCode="#,##0.000"/>
    <numFmt numFmtId="176" formatCode="#,##0.0000"/>
    <numFmt numFmtId="177" formatCode="#,##0.00000"/>
    <numFmt numFmtId="178" formatCode="#,##0.000000"/>
    <numFmt numFmtId="179" formatCode="#,##0.0000000"/>
  </numFmts>
  <fonts count="66">
    <font>
      <sz val="11"/>
      <color theme="1"/>
      <name val="Calibri"/>
      <family val="2"/>
    </font>
    <font>
      <sz val="11"/>
      <color indexed="8"/>
      <name val="Calibri"/>
      <family val="2"/>
    </font>
    <font>
      <sz val="10"/>
      <name val="Arial"/>
      <family val="2"/>
    </font>
    <font>
      <sz val="10"/>
      <name val="Arial Cyr"/>
      <family val="0"/>
    </font>
    <font>
      <sz val="8"/>
      <name val="Times New Roman"/>
      <family val="1"/>
    </font>
    <font>
      <sz val="9"/>
      <name val="Arial"/>
      <family val="2"/>
    </font>
    <font>
      <sz val="10"/>
      <name val="Times New Roman"/>
      <family val="1"/>
    </font>
    <font>
      <b/>
      <sz val="10"/>
      <name val="Times New Roman"/>
      <family val="1"/>
    </font>
    <font>
      <b/>
      <sz val="10"/>
      <name val="Arial"/>
      <family val="2"/>
    </font>
    <font>
      <sz val="9"/>
      <name val="Tahoma"/>
      <family val="2"/>
    </font>
    <font>
      <b/>
      <sz val="9"/>
      <name val="Tahoma"/>
      <family val="2"/>
    </font>
    <font>
      <i/>
      <sz val="8"/>
      <name val="Times New Roman"/>
      <family val="1"/>
    </font>
    <font>
      <sz val="12"/>
      <name val="Times New Roman"/>
      <family val="1"/>
    </font>
    <font>
      <b/>
      <sz val="12"/>
      <name val="Times New Roman"/>
      <family val="1"/>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2"/>
      <color indexed="8"/>
      <name val="Arial"/>
      <family val="2"/>
    </font>
    <font>
      <sz val="11"/>
      <color indexed="52"/>
      <name val="Calibri"/>
      <family val="2"/>
    </font>
    <font>
      <sz val="11"/>
      <color indexed="10"/>
      <name val="Calibri"/>
      <family val="2"/>
    </font>
    <font>
      <sz val="11"/>
      <color indexed="17"/>
      <name val="Calibri"/>
      <family val="2"/>
    </font>
    <font>
      <u val="single"/>
      <sz val="11"/>
      <name val="Calibri"/>
      <family val="2"/>
    </font>
    <font>
      <sz val="11"/>
      <name val="Calibri"/>
      <family val="2"/>
    </font>
    <font>
      <sz val="8"/>
      <color indexed="8"/>
      <name val="Times New Roman"/>
      <family val="1"/>
    </font>
    <font>
      <sz val="12"/>
      <color indexed="8"/>
      <name val="Times New Roman"/>
      <family val="1"/>
    </font>
    <font>
      <b/>
      <sz val="12"/>
      <color indexed="8"/>
      <name val="Times New Roman"/>
      <family val="1"/>
    </font>
    <font>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2"/>
      <color theme="1"/>
      <name val="Arial"/>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2"/>
      <color rgb="FF000000"/>
      <name val="Times New Roman"/>
      <family val="1"/>
    </font>
    <font>
      <b/>
      <sz val="12"/>
      <color rgb="FF000000"/>
      <name val="Times New Roman"/>
      <family val="1"/>
    </font>
    <font>
      <b/>
      <sz val="11"/>
      <color rgb="FF000000"/>
      <name val="Calibri"/>
      <family val="2"/>
    </font>
    <font>
      <sz val="12"/>
      <color theme="1"/>
      <name val="Times New Roman"/>
      <family val="1"/>
    </font>
    <font>
      <b/>
      <sz val="12"/>
      <color theme="1"/>
      <name val="Times New Roman"/>
      <family val="1"/>
    </font>
    <font>
      <sz val="8"/>
      <color rgb="FFFF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2" fillId="0" borderId="0" applyNumberFormat="0" applyFont="0" applyFill="0" applyBorder="0" applyAlignment="0" applyProtection="0"/>
    <xf numFmtId="0" fontId="3" fillId="0" borderId="0">
      <alignment/>
      <protection/>
    </xf>
    <xf numFmtId="0" fontId="2" fillId="0" borderId="0">
      <alignment/>
      <protection/>
    </xf>
    <xf numFmtId="0" fontId="2" fillId="0" borderId="0" applyNumberFormat="0" applyFont="0" applyFill="0" applyBorder="0" applyAlignment="0" applyProtection="0"/>
    <xf numFmtId="0" fontId="1"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54"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3" fillId="0" borderId="0" applyFont="0" applyFill="0" applyBorder="0" applyAlignment="0" applyProtection="0"/>
    <xf numFmtId="0" fontId="57" fillId="32" borderId="0" applyNumberFormat="0" applyBorder="0" applyAlignment="0" applyProtection="0"/>
  </cellStyleXfs>
  <cellXfs count="183">
    <xf numFmtId="0" fontId="0" fillId="0" borderId="0" xfId="0" applyFont="1" applyAlignment="1">
      <alignment/>
    </xf>
    <xf numFmtId="4" fontId="4" fillId="0" borderId="10" xfId="56" applyNumberFormat="1" applyFont="1" applyFill="1" applyBorder="1" applyAlignment="1">
      <alignment horizontal="right" vertical="center" wrapText="1"/>
    </xf>
    <xf numFmtId="0" fontId="4" fillId="0" borderId="10" xfId="0" applyFont="1" applyFill="1" applyBorder="1" applyAlignment="1">
      <alignment horizontal="center" vertical="center" textRotation="90"/>
    </xf>
    <xf numFmtId="0" fontId="4" fillId="0" borderId="10" xfId="0" applyFont="1" applyFill="1" applyBorder="1" applyAlignment="1">
      <alignment horizontal="center" vertical="center" wrapText="1"/>
    </xf>
    <xf numFmtId="17" fontId="4" fillId="0" borderId="10" xfId="0" applyNumberFormat="1" applyFont="1" applyFill="1" applyBorder="1" applyAlignment="1">
      <alignment horizontal="center" vertical="center"/>
    </xf>
    <xf numFmtId="0" fontId="4" fillId="0" borderId="10" xfId="53" applyNumberFormat="1" applyFont="1" applyFill="1" applyBorder="1" applyAlignment="1">
      <alignment horizontal="center" vertical="center" wrapText="1"/>
      <protection/>
    </xf>
    <xf numFmtId="0" fontId="4" fillId="0" borderId="10" xfId="53" applyNumberFormat="1" applyFont="1" applyFill="1" applyBorder="1" applyAlignment="1">
      <alignment horizontal="center" vertical="center"/>
      <protection/>
    </xf>
    <xf numFmtId="0" fontId="4" fillId="0" borderId="10" xfId="53" applyNumberFormat="1" applyFont="1" applyFill="1" applyBorder="1" applyAlignment="1">
      <alignment horizontal="center" vertical="center" textRotation="90"/>
      <protection/>
    </xf>
    <xf numFmtId="0" fontId="4" fillId="0" borderId="10" xfId="0" applyFont="1" applyFill="1" applyBorder="1" applyAlignment="1">
      <alignment horizontal="center" vertical="center"/>
    </xf>
    <xf numFmtId="16" fontId="4" fillId="0" borderId="10" xfId="0" applyNumberFormat="1" applyFont="1" applyFill="1" applyBorder="1" applyAlignment="1">
      <alignment horizontal="center" vertical="center" textRotation="90"/>
    </xf>
    <xf numFmtId="0" fontId="4" fillId="0" borderId="10" xfId="56" applyFont="1" applyFill="1" applyBorder="1" applyAlignment="1">
      <alignment horizontal="center" vertical="center" textRotation="90"/>
    </xf>
    <xf numFmtId="0" fontId="4" fillId="0" borderId="10" xfId="56" applyFont="1" applyFill="1" applyBorder="1" applyAlignment="1">
      <alignment horizontal="center" vertical="center"/>
    </xf>
    <xf numFmtId="4"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center" vertical="center" wrapText="1"/>
    </xf>
    <xf numFmtId="2" fontId="4" fillId="0" borderId="10" xfId="53" applyNumberFormat="1" applyFont="1" applyFill="1" applyBorder="1" applyAlignment="1">
      <alignment horizontal="right" vertical="center" wrapText="1"/>
      <protection/>
    </xf>
    <xf numFmtId="17" fontId="4" fillId="0" borderId="0" xfId="53" applyNumberFormat="1" applyFont="1" applyFill="1" applyBorder="1" applyAlignment="1">
      <alignment horizontal="center" vertical="center"/>
      <protection/>
    </xf>
    <xf numFmtId="0" fontId="6" fillId="0" borderId="0" xfId="53" applyNumberFormat="1" applyFont="1" applyFill="1">
      <alignment/>
      <protection/>
    </xf>
    <xf numFmtId="0" fontId="4" fillId="0" borderId="10" xfId="56" applyFont="1" applyFill="1" applyBorder="1" applyAlignment="1">
      <alignment horizontal="center" vertical="center" wrapText="1"/>
    </xf>
    <xf numFmtId="4" fontId="6" fillId="0" borderId="0" xfId="53" applyNumberFormat="1" applyFont="1" applyFill="1">
      <alignment/>
      <protection/>
    </xf>
    <xf numFmtId="0" fontId="4" fillId="0" borderId="10" xfId="53" applyNumberFormat="1" applyFont="1" applyFill="1" applyBorder="1" applyAlignment="1">
      <alignment horizontal="center" vertical="center" textRotation="90" wrapText="1"/>
      <protection/>
    </xf>
    <xf numFmtId="14" fontId="4" fillId="0" borderId="10" xfId="56" applyNumberFormat="1" applyFont="1" applyFill="1" applyBorder="1" applyAlignment="1">
      <alignment horizontal="center" vertical="center" textRotation="90"/>
    </xf>
    <xf numFmtId="0" fontId="6" fillId="0" borderId="0" xfId="56" applyFont="1" applyFill="1" applyBorder="1" applyAlignment="1">
      <alignment/>
    </xf>
    <xf numFmtId="0" fontId="6" fillId="0" borderId="0" xfId="53" applyNumberFormat="1" applyFont="1" applyFill="1" applyBorder="1">
      <alignment/>
      <protection/>
    </xf>
    <xf numFmtId="14" fontId="4" fillId="0" borderId="10" xfId="53" applyNumberFormat="1" applyFont="1" applyFill="1" applyBorder="1" applyAlignment="1">
      <alignment horizontal="center" vertical="center" textRotation="90"/>
      <protection/>
    </xf>
    <xf numFmtId="0" fontId="4" fillId="0" borderId="0" xfId="56" applyFont="1" applyFill="1" applyBorder="1" applyAlignment="1">
      <alignment/>
    </xf>
    <xf numFmtId="0" fontId="4" fillId="0" borderId="0" xfId="56" applyFont="1" applyFill="1" applyBorder="1" applyAlignment="1">
      <alignment horizontal="center" vertical="center"/>
    </xf>
    <xf numFmtId="0" fontId="4" fillId="0" borderId="0" xfId="56" applyFont="1" applyFill="1" applyBorder="1" applyAlignment="1">
      <alignment horizontal="center" vertical="center" textRotation="90"/>
    </xf>
    <xf numFmtId="0" fontId="4" fillId="0" borderId="0" xfId="56" applyFont="1" applyFill="1" applyBorder="1" applyAlignment="1">
      <alignment horizontal="center" vertical="center" wrapText="1"/>
    </xf>
    <xf numFmtId="4" fontId="4" fillId="0" borderId="0" xfId="56" applyNumberFormat="1" applyFont="1" applyFill="1" applyBorder="1" applyAlignment="1">
      <alignment horizontal="right" vertical="center" wrapText="1"/>
    </xf>
    <xf numFmtId="0" fontId="4" fillId="0" borderId="11" xfId="56" applyFont="1" applyFill="1" applyBorder="1" applyAlignment="1">
      <alignment horizontal="center" vertical="center" wrapText="1"/>
    </xf>
    <xf numFmtId="0" fontId="4" fillId="0" borderId="11" xfId="56" applyFont="1" applyFill="1" applyBorder="1" applyAlignment="1">
      <alignment horizontal="center" vertical="center"/>
    </xf>
    <xf numFmtId="0" fontId="5" fillId="0" borderId="0" xfId="0" applyFont="1" applyFill="1" applyAlignment="1">
      <alignment/>
    </xf>
    <xf numFmtId="10" fontId="6" fillId="0" borderId="0" xfId="65" applyNumberFormat="1" applyFont="1" applyFill="1" applyAlignment="1">
      <alignment/>
    </xf>
    <xf numFmtId="0" fontId="33" fillId="0" borderId="0" xfId="42" applyFont="1" applyFill="1" applyAlignment="1">
      <alignment horizontal="center" vertical="center"/>
    </xf>
    <xf numFmtId="0" fontId="2" fillId="0" borderId="0" xfId="0" applyFont="1" applyFill="1" applyAlignment="1">
      <alignment horizontal="left" vertical="center"/>
    </xf>
    <xf numFmtId="16" fontId="33" fillId="0" borderId="0" xfId="42"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7" fillId="0" borderId="0" xfId="53" applyNumberFormat="1" applyFont="1" applyFill="1">
      <alignment/>
      <protection/>
    </xf>
    <xf numFmtId="14" fontId="6" fillId="0" borderId="0" xfId="53" applyNumberFormat="1" applyFont="1" applyFill="1">
      <alignment/>
      <protection/>
    </xf>
    <xf numFmtId="0" fontId="34" fillId="0" borderId="0" xfId="0" applyFont="1" applyFill="1" applyAlignment="1">
      <alignment horizontal="left" vertical="center"/>
    </xf>
    <xf numFmtId="16" fontId="6" fillId="0" borderId="0" xfId="53" applyNumberFormat="1" applyFont="1" applyFill="1">
      <alignment/>
      <protection/>
    </xf>
    <xf numFmtId="0" fontId="6" fillId="0" borderId="0" xfId="53" applyNumberFormat="1" applyFont="1" applyFill="1" applyAlignment="1">
      <alignment horizontal="right"/>
      <protection/>
    </xf>
    <xf numFmtId="0" fontId="8" fillId="0" borderId="0" xfId="59" applyFont="1" applyAlignment="1">
      <alignment/>
    </xf>
    <xf numFmtId="0" fontId="2" fillId="0" borderId="0" xfId="59" applyNumberFormat="1" applyFont="1" applyFill="1" applyBorder="1" applyAlignment="1">
      <alignment/>
    </xf>
    <xf numFmtId="0" fontId="2" fillId="0" borderId="0" xfId="59" applyNumberFormat="1" applyFont="1" applyFill="1" applyBorder="1" applyAlignment="1">
      <alignment/>
    </xf>
    <xf numFmtId="0" fontId="2" fillId="0" borderId="10" xfId="59" applyNumberFormat="1" applyFont="1" applyFill="1" applyBorder="1" applyAlignment="1">
      <alignment/>
    </xf>
    <xf numFmtId="0" fontId="11" fillId="0" borderId="10" xfId="53" applyNumberFormat="1" applyFont="1" applyFill="1" applyBorder="1" applyAlignment="1">
      <alignment horizontal="center" vertical="center"/>
      <protection/>
    </xf>
    <xf numFmtId="0" fontId="11" fillId="0" borderId="10" xfId="53" applyNumberFormat="1" applyFont="1" applyFill="1" applyBorder="1" applyAlignment="1">
      <alignment horizontal="center" vertical="center" wrapText="1"/>
      <protection/>
    </xf>
    <xf numFmtId="17" fontId="4" fillId="33" borderId="10" xfId="0" applyNumberFormat="1" applyFont="1" applyFill="1" applyBorder="1" applyAlignment="1">
      <alignment horizontal="center" vertical="center"/>
    </xf>
    <xf numFmtId="2" fontId="4" fillId="33" borderId="10" xfId="53" applyNumberFormat="1" applyFont="1" applyFill="1" applyBorder="1" applyAlignment="1">
      <alignment horizontal="right" vertical="center" wrapText="1"/>
      <protection/>
    </xf>
    <xf numFmtId="0" fontId="58" fillId="33" borderId="10" xfId="53" applyNumberFormat="1" applyFont="1" applyFill="1" applyBorder="1" applyAlignment="1">
      <alignment horizontal="center" vertical="center" wrapText="1"/>
      <protection/>
    </xf>
    <xf numFmtId="0" fontId="58" fillId="0" borderId="10" xfId="56" applyFont="1" applyFill="1" applyBorder="1" applyAlignment="1">
      <alignment horizontal="center" vertical="center"/>
    </xf>
    <xf numFmtId="17" fontId="58" fillId="0" borderId="10" xfId="0" applyNumberFormat="1" applyFont="1" applyFill="1" applyBorder="1" applyAlignment="1">
      <alignment horizontal="center" vertical="center"/>
    </xf>
    <xf numFmtId="0" fontId="58" fillId="0" borderId="10" xfId="53" applyNumberFormat="1" applyFont="1" applyFill="1" applyBorder="1" applyAlignment="1">
      <alignment horizontal="center" vertical="center" textRotation="90"/>
      <protection/>
    </xf>
    <xf numFmtId="4" fontId="4" fillId="33" borderId="10" xfId="53" applyNumberFormat="1" applyFont="1" applyFill="1" applyBorder="1" applyAlignment="1">
      <alignment horizontal="right" vertical="center" wrapText="1"/>
      <protection/>
    </xf>
    <xf numFmtId="4" fontId="4" fillId="0" borderId="10" xfId="53" applyNumberFormat="1" applyFont="1" applyFill="1" applyBorder="1" applyAlignment="1">
      <alignment horizontal="right" vertical="center" wrapText="1"/>
      <protection/>
    </xf>
    <xf numFmtId="0" fontId="4" fillId="0" borderId="10" xfId="53" applyFont="1" applyFill="1" applyBorder="1" applyAlignment="1">
      <alignment horizontal="center" vertical="center" wrapText="1"/>
      <protection/>
    </xf>
    <xf numFmtId="0" fontId="4" fillId="33" borderId="10" xfId="53" applyNumberFormat="1" applyFont="1" applyFill="1" applyBorder="1" applyAlignment="1">
      <alignment horizontal="center" vertical="center"/>
      <protection/>
    </xf>
    <xf numFmtId="0" fontId="4" fillId="33" borderId="10" xfId="53" applyNumberFormat="1" applyFont="1" applyFill="1" applyBorder="1" applyAlignment="1">
      <alignment horizontal="center" vertical="center" wrapText="1"/>
      <protection/>
    </xf>
    <xf numFmtId="0" fontId="4" fillId="33" borderId="10" xfId="0" applyFont="1" applyFill="1" applyBorder="1" applyAlignment="1">
      <alignment horizontal="center" vertical="center"/>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0" fontId="59" fillId="0" borderId="10" xfId="0" applyFont="1" applyBorder="1" applyAlignment="1">
      <alignment horizontal="right" vertical="center" wrapText="1"/>
    </xf>
    <xf numFmtId="4" fontId="59" fillId="0" borderId="10" xfId="0" applyNumberFormat="1" applyFont="1" applyBorder="1" applyAlignment="1">
      <alignment horizontal="right" vertical="center" wrapText="1"/>
    </xf>
    <xf numFmtId="9" fontId="59" fillId="0" borderId="10" xfId="0" applyNumberFormat="1" applyFont="1" applyBorder="1" applyAlignment="1">
      <alignment horizontal="right" vertical="center" wrapText="1"/>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4" fontId="60" fillId="0" borderId="10" xfId="0" applyNumberFormat="1" applyFont="1" applyBorder="1" applyAlignment="1">
      <alignment horizontal="right" vertical="center" wrapText="1"/>
    </xf>
    <xf numFmtId="49" fontId="59" fillId="0" borderId="10" xfId="0" applyNumberFormat="1" applyFont="1" applyBorder="1" applyAlignment="1">
      <alignment horizontal="center" vertical="center" wrapText="1"/>
    </xf>
    <xf numFmtId="2" fontId="12" fillId="0" borderId="10" xfId="53" applyNumberFormat="1" applyFont="1" applyFill="1" applyBorder="1" applyAlignment="1">
      <alignment horizontal="right" vertical="center"/>
      <protection/>
    </xf>
    <xf numFmtId="4" fontId="12" fillId="0" borderId="10" xfId="0" applyNumberFormat="1" applyFont="1" applyBorder="1" applyAlignment="1">
      <alignment horizontal="right" vertical="center" wrapText="1"/>
    </xf>
    <xf numFmtId="4" fontId="12" fillId="0" borderId="10" xfId="56" applyNumberFormat="1" applyFont="1" applyFill="1" applyBorder="1" applyAlignment="1">
      <alignment horizontal="right" vertical="center" wrapText="1"/>
    </xf>
    <xf numFmtId="0" fontId="13" fillId="0" borderId="10" xfId="0" applyFont="1" applyBorder="1" applyAlignment="1">
      <alignment horizontal="left" vertical="center" wrapText="1"/>
    </xf>
    <xf numFmtId="4" fontId="13" fillId="0" borderId="10" xfId="0" applyNumberFormat="1" applyFont="1" applyBorder="1" applyAlignment="1">
      <alignment horizontal="right" vertical="center" wrapText="1"/>
    </xf>
    <xf numFmtId="0" fontId="61" fillId="0" borderId="10" xfId="0" applyFont="1" applyBorder="1" applyAlignment="1">
      <alignment vertical="center"/>
    </xf>
    <xf numFmtId="4" fontId="0" fillId="0" borderId="0" xfId="0" applyNumberFormat="1" applyAlignment="1">
      <alignment/>
    </xf>
    <xf numFmtId="0" fontId="4" fillId="8" borderId="12" xfId="53" applyNumberFormat="1" applyFont="1" applyFill="1" applyBorder="1" applyAlignment="1">
      <alignment vertical="center"/>
      <protection/>
    </xf>
    <xf numFmtId="0" fontId="4" fillId="8" borderId="13" xfId="53" applyNumberFormat="1" applyFont="1" applyFill="1" applyBorder="1" applyAlignment="1">
      <alignment vertical="center"/>
      <protection/>
    </xf>
    <xf numFmtId="0" fontId="4" fillId="8" borderId="14" xfId="53" applyNumberFormat="1" applyFont="1" applyFill="1" applyBorder="1" applyAlignment="1">
      <alignment vertical="center"/>
      <protection/>
    </xf>
    <xf numFmtId="0" fontId="6" fillId="14" borderId="0" xfId="53" applyNumberFormat="1" applyFont="1" applyFill="1">
      <alignment/>
      <protection/>
    </xf>
    <xf numFmtId="0" fontId="4" fillId="14" borderId="13" xfId="53" applyNumberFormat="1" applyFont="1" applyFill="1" applyBorder="1" applyAlignment="1">
      <alignment vertical="center"/>
      <protection/>
    </xf>
    <xf numFmtId="0" fontId="4" fillId="14" borderId="12" xfId="53" applyNumberFormat="1" applyFont="1" applyFill="1" applyBorder="1" applyAlignment="1">
      <alignment vertical="center"/>
      <protection/>
    </xf>
    <xf numFmtId="0" fontId="4" fillId="14" borderId="14" xfId="53" applyNumberFormat="1" applyFont="1" applyFill="1" applyBorder="1" applyAlignment="1">
      <alignment vertical="center"/>
      <protection/>
    </xf>
    <xf numFmtId="0" fontId="4" fillId="0" borderId="10" xfId="0" applyFont="1" applyFill="1" applyBorder="1" applyAlignment="1">
      <alignment horizontal="center" vertical="center" textRotation="90" wrapText="1"/>
    </xf>
    <xf numFmtId="49" fontId="4" fillId="0" borderId="10" xfId="56" applyNumberFormat="1" applyFont="1" applyFill="1" applyBorder="1" applyAlignment="1">
      <alignment horizontal="center" vertical="center" textRotation="90"/>
    </xf>
    <xf numFmtId="0" fontId="4" fillId="0" borderId="10" xfId="56" applyFont="1" applyFill="1" applyBorder="1" applyAlignment="1">
      <alignment horizontal="center" vertical="center" textRotation="90" wrapText="1"/>
    </xf>
    <xf numFmtId="16" fontId="4" fillId="0" borderId="10" xfId="53" applyNumberFormat="1" applyFont="1" applyFill="1" applyBorder="1" applyAlignment="1">
      <alignment horizontal="center" vertical="center" textRotation="90"/>
      <protection/>
    </xf>
    <xf numFmtId="0" fontId="59" fillId="0" borderId="10" xfId="0" applyFont="1" applyBorder="1" applyAlignment="1">
      <alignment horizontal="center" vertical="center" wrapText="1"/>
    </xf>
    <xf numFmtId="49" fontId="60" fillId="0" borderId="10" xfId="0" applyNumberFormat="1" applyFont="1" applyBorder="1" applyAlignment="1">
      <alignment horizontal="center" vertical="center" wrapText="1"/>
    </xf>
    <xf numFmtId="0" fontId="62" fillId="0" borderId="10" xfId="56" applyFont="1" applyFill="1" applyBorder="1" applyAlignment="1">
      <alignment horizontal="center" vertical="center" wrapText="1"/>
    </xf>
    <xf numFmtId="0" fontId="12" fillId="0" borderId="10" xfId="53" applyFont="1" applyFill="1" applyBorder="1" applyAlignment="1">
      <alignment horizontal="center" vertical="center" wrapText="1"/>
      <protection/>
    </xf>
    <xf numFmtId="4" fontId="12" fillId="33" borderId="10" xfId="53" applyNumberFormat="1" applyFont="1" applyFill="1" applyBorder="1" applyAlignment="1">
      <alignment horizontal="right" vertical="center" wrapText="1"/>
      <protection/>
    </xf>
    <xf numFmtId="0" fontId="12" fillId="0" borderId="10" xfId="53" applyNumberFormat="1" applyFont="1" applyFill="1" applyBorder="1" applyAlignment="1">
      <alignment horizontal="center" vertical="center" wrapText="1"/>
      <protection/>
    </xf>
    <xf numFmtId="2" fontId="12" fillId="0" borderId="10" xfId="53" applyNumberFormat="1" applyFont="1" applyFill="1" applyBorder="1" applyAlignment="1">
      <alignment horizontal="right" vertical="center" wrapText="1"/>
      <protection/>
    </xf>
    <xf numFmtId="0" fontId="12" fillId="0" borderId="10" xfId="0" applyFont="1" applyFill="1" applyBorder="1" applyAlignment="1">
      <alignment horizontal="center" vertical="center" wrapText="1"/>
    </xf>
    <xf numFmtId="4" fontId="12" fillId="0" borderId="10" xfId="0" applyNumberFormat="1" applyFont="1" applyFill="1" applyBorder="1" applyAlignment="1">
      <alignment horizontal="right" vertical="center" wrapText="1"/>
    </xf>
    <xf numFmtId="0" fontId="12" fillId="0" borderId="10" xfId="56" applyFont="1" applyFill="1" applyBorder="1" applyAlignment="1">
      <alignment horizontal="center" vertical="center" wrapText="1"/>
    </xf>
    <xf numFmtId="4" fontId="62" fillId="33" borderId="10" xfId="56" applyNumberFormat="1" applyFont="1" applyFill="1" applyBorder="1" applyAlignment="1">
      <alignment horizontal="right" vertical="center" wrapText="1"/>
    </xf>
    <xf numFmtId="2" fontId="12" fillId="33" borderId="10" xfId="53" applyNumberFormat="1" applyFont="1" applyFill="1" applyBorder="1" applyAlignment="1">
      <alignment horizontal="right" vertical="center" wrapText="1"/>
      <protection/>
    </xf>
    <xf numFmtId="0" fontId="12" fillId="33" borderId="10" xfId="0" applyFont="1" applyFill="1" applyBorder="1" applyAlignment="1">
      <alignment horizontal="center" vertical="center" wrapText="1"/>
    </xf>
    <xf numFmtId="4" fontId="12" fillId="0" borderId="10" xfId="53" applyNumberFormat="1" applyFont="1" applyFill="1" applyBorder="1" applyAlignment="1">
      <alignment horizontal="right" vertical="center" wrapText="1"/>
      <protection/>
    </xf>
    <xf numFmtId="4" fontId="62" fillId="0" borderId="10" xfId="56" applyNumberFormat="1" applyFont="1" applyFill="1" applyBorder="1" applyAlignment="1">
      <alignment horizontal="right" vertical="center" wrapText="1"/>
    </xf>
    <xf numFmtId="0" fontId="62" fillId="0" borderId="10" xfId="53" applyNumberFormat="1" applyFont="1" applyFill="1" applyBorder="1" applyAlignment="1">
      <alignment horizontal="center" vertical="center" wrapText="1"/>
      <protection/>
    </xf>
    <xf numFmtId="2" fontId="62" fillId="0" borderId="10" xfId="53" applyNumberFormat="1" applyFont="1" applyFill="1" applyBorder="1" applyAlignment="1">
      <alignment horizontal="right" vertical="center"/>
      <protection/>
    </xf>
    <xf numFmtId="4" fontId="12" fillId="33" borderId="10" xfId="0" applyNumberFormat="1" applyFont="1" applyFill="1" applyBorder="1" applyAlignment="1">
      <alignment horizontal="right" vertical="center" wrapText="1"/>
    </xf>
    <xf numFmtId="4" fontId="62" fillId="0" borderId="10" xfId="53" applyNumberFormat="1" applyFont="1" applyFill="1" applyBorder="1" applyAlignment="1">
      <alignment horizontal="right" vertical="center" wrapText="1"/>
      <protection/>
    </xf>
    <xf numFmtId="0" fontId="59" fillId="0" borderId="15" xfId="0" applyFont="1" applyBorder="1" applyAlignment="1">
      <alignment vertical="center" wrapText="1"/>
    </xf>
    <xf numFmtId="0" fontId="13" fillId="0" borderId="10" xfId="53" applyFont="1" applyFill="1" applyBorder="1" applyAlignment="1">
      <alignment horizontal="center" vertical="center" wrapText="1"/>
      <protection/>
    </xf>
    <xf numFmtId="4" fontId="63" fillId="0" borderId="10" xfId="53" applyNumberFormat="1" applyFont="1" applyFill="1" applyBorder="1" applyAlignment="1">
      <alignment horizontal="right" vertical="center" wrapText="1"/>
      <protection/>
    </xf>
    <xf numFmtId="0" fontId="13" fillId="0" borderId="12" xfId="53" applyFont="1" applyFill="1" applyBorder="1" applyAlignment="1">
      <alignment vertical="center" wrapText="1"/>
      <protection/>
    </xf>
    <xf numFmtId="4" fontId="13" fillId="0" borderId="10" xfId="53" applyNumberFormat="1" applyFont="1" applyFill="1" applyBorder="1" applyAlignment="1">
      <alignment vertical="center" wrapText="1"/>
      <protection/>
    </xf>
    <xf numFmtId="2" fontId="12" fillId="0" borderId="16" xfId="53" applyNumberFormat="1" applyFont="1" applyFill="1" applyBorder="1" applyAlignment="1">
      <alignment horizontal="right" vertical="center" wrapText="1"/>
      <protection/>
    </xf>
    <xf numFmtId="0" fontId="1" fillId="0" borderId="0" xfId="60">
      <alignment/>
      <protection/>
    </xf>
    <xf numFmtId="0" fontId="14" fillId="0" borderId="0" xfId="60" applyFont="1" applyAlignment="1">
      <alignment horizontal="center" vertical="center" wrapText="1"/>
      <protection/>
    </xf>
    <xf numFmtId="0" fontId="2" fillId="0" borderId="0" xfId="60" applyFont="1">
      <alignment/>
      <protection/>
    </xf>
    <xf numFmtId="0" fontId="2" fillId="0" borderId="0" xfId="60" applyFont="1" applyAlignment="1">
      <alignment horizontal="center" vertical="center" wrapText="1"/>
      <protection/>
    </xf>
    <xf numFmtId="0" fontId="59" fillId="0" borderId="15" xfId="0" applyFont="1" applyBorder="1" applyAlignment="1">
      <alignment horizontal="center" vertical="center" wrapText="1"/>
    </xf>
    <xf numFmtId="0" fontId="59" fillId="0" borderId="15" xfId="0" applyFont="1" applyBorder="1" applyAlignment="1">
      <alignment horizontal="center" vertical="center" wrapText="1"/>
    </xf>
    <xf numFmtId="0" fontId="34" fillId="0" borderId="0" xfId="0" applyFont="1" applyAlignment="1">
      <alignment/>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applyAlignment="1">
      <alignment horizontal="right" vertical="center" wrapText="1"/>
    </xf>
    <xf numFmtId="2" fontId="4" fillId="0" borderId="10" xfId="53" applyNumberFormat="1" applyFont="1" applyFill="1" applyBorder="1" applyAlignment="1">
      <alignment horizontal="right" vertical="center"/>
      <protection/>
    </xf>
    <xf numFmtId="4" fontId="4" fillId="33" borderId="10" xfId="56" applyNumberFormat="1" applyFont="1" applyFill="1" applyBorder="1" applyAlignment="1">
      <alignment horizontal="right" vertical="center" wrapText="1"/>
    </xf>
    <xf numFmtId="9" fontId="6" fillId="0" borderId="0" xfId="65" applyFont="1" applyFill="1" applyAlignment="1">
      <alignment/>
    </xf>
    <xf numFmtId="4" fontId="6" fillId="0" borderId="0" xfId="65" applyNumberFormat="1" applyFont="1" applyFill="1" applyAlignment="1">
      <alignment/>
    </xf>
    <xf numFmtId="2" fontId="6" fillId="0" borderId="0" xfId="65" applyNumberFormat="1" applyFont="1" applyFill="1" applyAlignment="1">
      <alignment/>
    </xf>
    <xf numFmtId="4" fontId="64" fillId="0" borderId="10" xfId="56" applyNumberFormat="1" applyFont="1" applyFill="1" applyBorder="1" applyAlignment="1">
      <alignment horizontal="right" vertical="center" wrapText="1"/>
    </xf>
    <xf numFmtId="0" fontId="58" fillId="0" borderId="10" xfId="53" applyNumberFormat="1" applyFont="1" applyFill="1" applyBorder="1" applyAlignment="1">
      <alignment horizontal="center" vertical="center"/>
      <protection/>
    </xf>
    <xf numFmtId="0" fontId="58" fillId="0" borderId="10" xfId="53" applyFont="1" applyFill="1" applyBorder="1" applyAlignment="1">
      <alignment horizontal="center" vertical="center" wrapText="1"/>
      <protection/>
    </xf>
    <xf numFmtId="4" fontId="58" fillId="33" borderId="10" xfId="53" applyNumberFormat="1" applyFont="1" applyFill="1" applyBorder="1" applyAlignment="1">
      <alignment horizontal="right" vertical="center" wrapText="1"/>
      <protection/>
    </xf>
    <xf numFmtId="0" fontId="64" fillId="0" borderId="10" xfId="53" applyNumberFormat="1" applyFont="1" applyFill="1" applyBorder="1" applyAlignment="1">
      <alignment horizontal="center" vertical="center"/>
      <protection/>
    </xf>
    <xf numFmtId="0" fontId="64" fillId="0" borderId="10" xfId="53" applyNumberFormat="1" applyFont="1" applyFill="1" applyBorder="1" applyAlignment="1">
      <alignment horizontal="center" vertical="center" wrapText="1"/>
      <protection/>
    </xf>
    <xf numFmtId="0" fontId="64" fillId="0" borderId="10" xfId="0" applyFont="1" applyFill="1" applyBorder="1" applyAlignment="1">
      <alignment horizontal="center" vertical="center"/>
    </xf>
    <xf numFmtId="0" fontId="64" fillId="0" borderId="10" xfId="0" applyFont="1" applyFill="1" applyBorder="1" applyAlignment="1">
      <alignment horizontal="center" vertical="center" wrapText="1"/>
    </xf>
    <xf numFmtId="17" fontId="64" fillId="0" borderId="10" xfId="0" applyNumberFormat="1" applyFont="1" applyFill="1" applyBorder="1" applyAlignment="1">
      <alignment horizontal="center" vertical="center"/>
    </xf>
    <xf numFmtId="0" fontId="64" fillId="0" borderId="10" xfId="56" applyFont="1" applyFill="1" applyBorder="1" applyAlignment="1">
      <alignment horizontal="center" vertical="center" wrapText="1"/>
    </xf>
    <xf numFmtId="0" fontId="64" fillId="0" borderId="10" xfId="56" applyFont="1" applyFill="1" applyBorder="1" applyAlignment="1">
      <alignment horizontal="center" vertical="center"/>
    </xf>
    <xf numFmtId="14" fontId="64" fillId="0" borderId="10" xfId="56" applyNumberFormat="1" applyFont="1" applyFill="1" applyBorder="1" applyAlignment="1">
      <alignment horizontal="center" vertical="center" textRotation="90"/>
    </xf>
    <xf numFmtId="49" fontId="64" fillId="0" borderId="10" xfId="56" applyNumberFormat="1" applyFont="1" applyFill="1" applyBorder="1" applyAlignment="1">
      <alignment horizontal="center" vertical="center" textRotation="90"/>
    </xf>
    <xf numFmtId="4" fontId="64" fillId="0" borderId="10" xfId="56" applyNumberFormat="1" applyFont="1" applyFill="1" applyBorder="1" applyAlignment="1">
      <alignment horizontal="center" vertical="center" wrapText="1"/>
    </xf>
    <xf numFmtId="17" fontId="64" fillId="33" borderId="10" xfId="0" applyNumberFormat="1" applyFont="1" applyFill="1" applyBorder="1" applyAlignment="1">
      <alignment horizontal="center" vertical="center"/>
    </xf>
    <xf numFmtId="0" fontId="58" fillId="0" borderId="10" xfId="53" applyNumberFormat="1" applyFont="1" applyFill="1" applyBorder="1" applyAlignment="1">
      <alignment horizontal="center" vertical="center" wrapText="1"/>
      <protection/>
    </xf>
    <xf numFmtId="0" fontId="58" fillId="0" borderId="10" xfId="53" applyNumberFormat="1" applyFont="1" applyFill="1" applyBorder="1" applyAlignment="1">
      <alignment horizontal="center" vertical="center" textRotation="90" wrapText="1"/>
      <protection/>
    </xf>
    <xf numFmtId="4" fontId="4" fillId="0" borderId="10" xfId="56" applyNumberFormat="1" applyFont="1" applyFill="1" applyBorder="1" applyAlignment="1">
      <alignment horizontal="center" vertical="center" wrapText="1"/>
    </xf>
    <xf numFmtId="0" fontId="6" fillId="0" borderId="10" xfId="53" applyNumberFormat="1" applyFont="1" applyFill="1" applyBorder="1">
      <alignment/>
      <protection/>
    </xf>
    <xf numFmtId="0" fontId="6" fillId="0" borderId="0" xfId="56" applyFont="1" applyFill="1" applyBorder="1" applyAlignment="1">
      <alignment vertical="center"/>
    </xf>
    <xf numFmtId="0" fontId="64" fillId="33" borderId="10" xfId="53" applyNumberFormat="1" applyFont="1" applyFill="1" applyBorder="1" applyAlignment="1">
      <alignment horizontal="center" vertical="center" wrapText="1"/>
      <protection/>
    </xf>
    <xf numFmtId="164" fontId="4" fillId="0" borderId="10" xfId="56" applyNumberFormat="1" applyFont="1" applyFill="1" applyBorder="1" applyAlignment="1">
      <alignment horizontal="center" vertical="center" wrapText="1"/>
    </xf>
    <xf numFmtId="0" fontId="4" fillId="0" borderId="13" xfId="53" applyNumberFormat="1" applyFont="1" applyFill="1" applyBorder="1" applyAlignment="1">
      <alignment horizontal="center" vertical="center"/>
      <protection/>
    </xf>
    <xf numFmtId="0" fontId="4" fillId="0" borderId="0" xfId="53" applyNumberFormat="1" applyFont="1" applyFill="1" applyBorder="1" applyAlignment="1">
      <alignment horizontal="center" vertical="center"/>
      <protection/>
    </xf>
    <xf numFmtId="14" fontId="4" fillId="0" borderId="0" xfId="56" applyNumberFormat="1" applyFont="1" applyFill="1" applyBorder="1" applyAlignment="1">
      <alignment horizontal="center" vertical="center" textRotation="90"/>
    </xf>
    <xf numFmtId="49" fontId="4" fillId="0" borderId="0" xfId="56" applyNumberFormat="1" applyFont="1" applyFill="1" applyBorder="1" applyAlignment="1">
      <alignment horizontal="center" vertical="center" textRotation="90"/>
    </xf>
    <xf numFmtId="4" fontId="4" fillId="0" borderId="0" xfId="56"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7" fontId="4" fillId="0" borderId="0" xfId="0" applyNumberFormat="1" applyFont="1" applyFill="1" applyBorder="1" applyAlignment="1">
      <alignment horizontal="center" vertical="center"/>
    </xf>
    <xf numFmtId="17" fontId="4" fillId="33" borderId="0" xfId="0" applyNumberFormat="1" applyFont="1" applyFill="1" applyBorder="1" applyAlignment="1">
      <alignment horizontal="center" vertical="center"/>
    </xf>
    <xf numFmtId="0" fontId="4" fillId="0" borderId="0" xfId="53" applyNumberFormat="1" applyFont="1" applyFill="1" applyBorder="1" applyAlignment="1">
      <alignment horizontal="center" vertical="center" wrapText="1"/>
      <protection/>
    </xf>
    <xf numFmtId="0" fontId="4" fillId="0" borderId="0" xfId="53" applyNumberFormat="1" applyFont="1" applyFill="1" applyBorder="1" applyAlignment="1">
      <alignment horizontal="left" vertical="center"/>
      <protection/>
    </xf>
    <xf numFmtId="175" fontId="4" fillId="0" borderId="10" xfId="56" applyNumberFormat="1" applyFont="1" applyFill="1" applyBorder="1" applyAlignment="1">
      <alignment horizontal="right" vertical="center" wrapText="1"/>
    </xf>
    <xf numFmtId="0" fontId="4" fillId="33" borderId="10" xfId="53" applyNumberFormat="1" applyFont="1" applyFill="1" applyBorder="1" applyAlignment="1">
      <alignment horizontal="center" vertical="center" textRotation="90"/>
      <protection/>
    </xf>
    <xf numFmtId="0" fontId="4" fillId="33" borderId="10" xfId="53" applyNumberFormat="1" applyFont="1" applyFill="1" applyBorder="1" applyAlignment="1">
      <alignment horizontal="center" vertical="center" textRotation="90" wrapText="1"/>
      <protection/>
    </xf>
    <xf numFmtId="0" fontId="4" fillId="33" borderId="10" xfId="53" applyFont="1" applyFill="1" applyBorder="1" applyAlignment="1">
      <alignment horizontal="center" vertical="center" wrapText="1"/>
      <protection/>
    </xf>
    <xf numFmtId="0" fontId="4" fillId="33" borderId="10" xfId="56" applyFont="1" applyFill="1" applyBorder="1" applyAlignment="1">
      <alignment horizontal="center" vertical="center"/>
    </xf>
    <xf numFmtId="2" fontId="6" fillId="0" borderId="0" xfId="53" applyNumberFormat="1" applyFont="1" applyFill="1">
      <alignment/>
      <protection/>
    </xf>
    <xf numFmtId="175" fontId="6" fillId="0" borderId="0" xfId="53" applyNumberFormat="1" applyFont="1" applyFill="1">
      <alignment/>
      <protection/>
    </xf>
    <xf numFmtId="0" fontId="4" fillId="0" borderId="10" xfId="53" applyNumberFormat="1" applyFont="1" applyFill="1" applyBorder="1" applyAlignment="1">
      <alignment horizontal="center" vertical="center" wrapText="1"/>
      <protection/>
    </xf>
    <xf numFmtId="2" fontId="4" fillId="0" borderId="10" xfId="53" applyNumberFormat="1" applyFont="1" applyFill="1" applyBorder="1" applyAlignment="1">
      <alignment horizontal="right" vertical="center"/>
      <protection/>
    </xf>
    <xf numFmtId="1" fontId="4" fillId="0" borderId="10" xfId="53" applyNumberFormat="1" applyFont="1" applyFill="1" applyBorder="1" applyAlignment="1">
      <alignment horizontal="left" vertical="center"/>
      <protection/>
    </xf>
    <xf numFmtId="0" fontId="4" fillId="0" borderId="10" xfId="53" applyNumberFormat="1" applyFont="1" applyFill="1" applyBorder="1" applyAlignment="1">
      <alignment horizontal="center" vertical="center" textRotation="90" wrapText="1"/>
      <protection/>
    </xf>
    <xf numFmtId="0" fontId="6" fillId="0" borderId="0" xfId="53" applyNumberFormat="1" applyFont="1" applyFill="1" applyAlignment="1">
      <alignment horizontal="right"/>
      <protection/>
    </xf>
    <xf numFmtId="0" fontId="7" fillId="0" borderId="0" xfId="53" applyNumberFormat="1" applyFont="1" applyFill="1" applyAlignment="1">
      <alignment horizontal="center"/>
      <protection/>
    </xf>
    <xf numFmtId="0" fontId="6" fillId="0" borderId="0" xfId="53" applyNumberFormat="1" applyFont="1" applyFill="1" applyAlignment="1">
      <alignment horizontal="center"/>
      <protection/>
    </xf>
    <xf numFmtId="2" fontId="4" fillId="0" borderId="10" xfId="53" applyNumberFormat="1" applyFont="1" applyFill="1" applyBorder="1" applyAlignment="1">
      <alignment horizontal="left" vertical="center"/>
      <protection/>
    </xf>
    <xf numFmtId="0" fontId="6" fillId="0" borderId="17" xfId="56" applyFont="1" applyFill="1" applyBorder="1" applyAlignment="1">
      <alignment horizontal="center" wrapText="1"/>
    </xf>
    <xf numFmtId="0" fontId="6" fillId="0" borderId="0" xfId="56" applyFont="1" applyFill="1" applyBorder="1" applyAlignment="1">
      <alignment horizontal="center" wrapText="1"/>
    </xf>
    <xf numFmtId="0" fontId="59" fillId="0" borderId="18"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0" xfId="0" applyFont="1" applyBorder="1" applyAlignment="1">
      <alignment horizontal="center" vertical="center" wrapText="1"/>
    </xf>
    <xf numFmtId="0" fontId="4" fillId="0" borderId="0" xfId="53" applyNumberFormat="1" applyFont="1" applyFill="1" applyBorder="1" applyAlignment="1">
      <alignment horizontal="left"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4" xfId="55"/>
    <cellStyle name="Обычный 3" xfId="56"/>
    <cellStyle name="Обычный 4" xfId="57"/>
    <cellStyle name="Обычный 5" xfId="58"/>
    <cellStyle name="Обычный 6" xfId="59"/>
    <cellStyle name="Обычный 7" xfId="60"/>
    <cellStyle name="Followed Hyperlink" xfId="61"/>
    <cellStyle name="Плохой" xfId="62"/>
    <cellStyle name="Пояснение" xfId="63"/>
    <cellStyle name="Примечание" xfId="64"/>
    <cellStyle name="Percent" xfId="65"/>
    <cellStyle name="Процентный 2" xfId="66"/>
    <cellStyle name="Процентный 3" xfId="67"/>
    <cellStyle name="Связанная ячейка" xfId="68"/>
    <cellStyle name="Текст предупреждения" xfId="69"/>
    <cellStyle name="Comma" xfId="70"/>
    <cellStyle name="Comma [0]" xfId="71"/>
    <cellStyle name="Финансовый 2"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A102"/>
  <sheetViews>
    <sheetView view="pageBreakPreview" zoomScale="80" zoomScaleSheetLayoutView="80" zoomScalePageLayoutView="0" workbookViewId="0" topLeftCell="A47">
      <selection activeCell="S58" sqref="S58"/>
    </sheetView>
  </sheetViews>
  <sheetFormatPr defaultColWidth="11.00390625" defaultRowHeight="15"/>
  <cols>
    <col min="1" max="1" width="9.00390625" style="16" customWidth="1"/>
    <col min="2" max="3" width="7.7109375" style="16" customWidth="1"/>
    <col min="4" max="4" width="31.00390625" style="16" customWidth="1"/>
    <col min="5" max="5" width="17.140625" style="16" customWidth="1"/>
    <col min="6" max="6" width="7.00390625" style="16" customWidth="1"/>
    <col min="7" max="7" width="7.140625" style="16" customWidth="1"/>
    <col min="8" max="8" width="13.00390625" style="16" customWidth="1"/>
    <col min="9" max="9" width="11.00390625" style="16" customWidth="1"/>
    <col min="10" max="10" width="16.00390625" style="16" customWidth="1"/>
    <col min="11" max="11" width="11.00390625" style="16" customWidth="1"/>
    <col min="12" max="13" width="11.28125" style="16" customWidth="1"/>
    <col min="14" max="14" width="28.00390625" style="16" customWidth="1"/>
    <col min="15" max="15" width="10.8515625" style="16" customWidth="1"/>
    <col min="16" max="16" width="14.140625" style="16" customWidth="1"/>
    <col min="17" max="17" width="18.8515625" style="16" customWidth="1"/>
    <col min="18" max="18" width="9.140625" style="16" customWidth="1"/>
    <col min="19" max="19" width="12.140625" style="16" customWidth="1"/>
    <col min="20" max="218" width="9.140625" style="16" customWidth="1"/>
    <col min="219" max="219" width="5.140625" style="16" customWidth="1"/>
    <col min="220" max="220" width="3.7109375" style="16" customWidth="1"/>
    <col min="221" max="221" width="5.140625" style="16" customWidth="1"/>
    <col min="222" max="222" width="3.7109375" style="16" customWidth="1"/>
    <col min="223" max="223" width="10.57421875" style="16" customWidth="1"/>
    <col min="224" max="224" width="23.57421875" style="16" customWidth="1"/>
    <col min="225" max="225" width="18.421875" style="16" customWidth="1"/>
    <col min="226" max="226" width="4.8515625" style="16" customWidth="1"/>
    <col min="227" max="227" width="7.140625" style="16" customWidth="1"/>
    <col min="228" max="228" width="11.7109375" style="16" customWidth="1"/>
    <col min="229" max="16384" width="11.00390625" style="16" customWidth="1"/>
  </cols>
  <sheetData>
    <row r="1" spans="10:15" ht="12.75">
      <c r="J1" s="172" t="s">
        <v>277</v>
      </c>
      <c r="K1" s="172"/>
      <c r="L1" s="172"/>
      <c r="M1" s="172"/>
      <c r="N1" s="172"/>
      <c r="O1" s="172"/>
    </row>
    <row r="2" spans="12:15" ht="12.75">
      <c r="L2" s="42"/>
      <c r="M2" s="42"/>
      <c r="N2" s="42"/>
      <c r="O2" s="42"/>
    </row>
    <row r="3" spans="1:15" ht="12.75">
      <c r="A3" s="173" t="s">
        <v>0</v>
      </c>
      <c r="B3" s="173"/>
      <c r="C3" s="173"/>
      <c r="D3" s="173"/>
      <c r="E3" s="173"/>
      <c r="F3" s="173"/>
      <c r="G3" s="173"/>
      <c r="H3" s="173"/>
      <c r="I3" s="173"/>
      <c r="J3" s="173"/>
      <c r="K3" s="173"/>
      <c r="L3" s="173"/>
      <c r="M3" s="173"/>
      <c r="N3" s="173"/>
      <c r="O3" s="173"/>
    </row>
    <row r="4" spans="1:15" ht="12.75">
      <c r="A4" s="174" t="s">
        <v>162</v>
      </c>
      <c r="B4" s="174"/>
      <c r="C4" s="174"/>
      <c r="D4" s="174"/>
      <c r="E4" s="174"/>
      <c r="F4" s="174"/>
      <c r="G4" s="174"/>
      <c r="H4" s="174"/>
      <c r="I4" s="174"/>
      <c r="J4" s="174"/>
      <c r="K4" s="174"/>
      <c r="L4" s="174"/>
      <c r="M4" s="174"/>
      <c r="N4" s="174"/>
      <c r="O4" s="174"/>
    </row>
    <row r="5" ht="12.75"/>
    <row r="6" spans="1:15" ht="12.75">
      <c r="A6" s="169" t="s">
        <v>1</v>
      </c>
      <c r="B6" s="169"/>
      <c r="C6" s="169"/>
      <c r="D6" s="169"/>
      <c r="E6" s="175" t="s">
        <v>2</v>
      </c>
      <c r="F6" s="175"/>
      <c r="G6" s="175"/>
      <c r="H6" s="175"/>
      <c r="I6" s="175"/>
      <c r="J6" s="175"/>
      <c r="K6" s="175"/>
      <c r="L6" s="175"/>
      <c r="M6" s="175"/>
      <c r="N6" s="175"/>
      <c r="O6" s="175"/>
    </row>
    <row r="7" spans="1:15" ht="12.75">
      <c r="A7" s="169" t="s">
        <v>3</v>
      </c>
      <c r="B7" s="169"/>
      <c r="C7" s="169"/>
      <c r="D7" s="169"/>
      <c r="E7" s="175" t="s">
        <v>4</v>
      </c>
      <c r="F7" s="175"/>
      <c r="G7" s="175"/>
      <c r="H7" s="175"/>
      <c r="I7" s="175"/>
      <c r="J7" s="175"/>
      <c r="K7" s="175"/>
      <c r="L7" s="175"/>
      <c r="M7" s="175"/>
      <c r="N7" s="175"/>
      <c r="O7" s="175"/>
    </row>
    <row r="8" spans="1:15" ht="12.75">
      <c r="A8" s="169" t="s">
        <v>5</v>
      </c>
      <c r="B8" s="169"/>
      <c r="C8" s="169"/>
      <c r="D8" s="169"/>
      <c r="E8" s="175" t="s">
        <v>6</v>
      </c>
      <c r="F8" s="175"/>
      <c r="G8" s="175"/>
      <c r="H8" s="175"/>
      <c r="I8" s="175"/>
      <c r="J8" s="175"/>
      <c r="K8" s="175"/>
      <c r="L8" s="175"/>
      <c r="M8" s="175"/>
      <c r="N8" s="175"/>
      <c r="O8" s="175"/>
    </row>
    <row r="9" spans="1:15" ht="12.75">
      <c r="A9" s="169" t="s">
        <v>7</v>
      </c>
      <c r="B9" s="169"/>
      <c r="C9" s="169"/>
      <c r="D9" s="169"/>
      <c r="E9" s="175" t="s">
        <v>8</v>
      </c>
      <c r="F9" s="175"/>
      <c r="G9" s="175"/>
      <c r="H9" s="175"/>
      <c r="I9" s="175"/>
      <c r="J9" s="175"/>
      <c r="K9" s="175"/>
      <c r="L9" s="175"/>
      <c r="M9" s="175"/>
      <c r="N9" s="175"/>
      <c r="O9" s="175"/>
    </row>
    <row r="10" spans="1:15" ht="12.75">
      <c r="A10" s="169" t="s">
        <v>9</v>
      </c>
      <c r="B10" s="169"/>
      <c r="C10" s="169"/>
      <c r="D10" s="169"/>
      <c r="E10" s="170">
        <v>8601045593</v>
      </c>
      <c r="F10" s="170"/>
      <c r="G10" s="170"/>
      <c r="H10" s="170"/>
      <c r="I10" s="170"/>
      <c r="J10" s="170"/>
      <c r="K10" s="170"/>
      <c r="L10" s="170"/>
      <c r="M10" s="170"/>
      <c r="N10" s="170"/>
      <c r="O10" s="170"/>
    </row>
    <row r="11" spans="1:15" ht="12.75">
      <c r="A11" s="169" t="s">
        <v>10</v>
      </c>
      <c r="B11" s="169"/>
      <c r="C11" s="169"/>
      <c r="D11" s="169"/>
      <c r="E11" s="170">
        <v>860101001</v>
      </c>
      <c r="F11" s="170"/>
      <c r="G11" s="170"/>
      <c r="H11" s="170"/>
      <c r="I11" s="170"/>
      <c r="J11" s="170"/>
      <c r="K11" s="170"/>
      <c r="L11" s="170"/>
      <c r="M11" s="170"/>
      <c r="N11" s="170"/>
      <c r="O11" s="170"/>
    </row>
    <row r="12" spans="1:15" ht="12.75">
      <c r="A12" s="169" t="s">
        <v>11</v>
      </c>
      <c r="B12" s="169"/>
      <c r="C12" s="169"/>
      <c r="D12" s="169"/>
      <c r="E12" s="170">
        <v>71131000000</v>
      </c>
      <c r="F12" s="170"/>
      <c r="G12" s="170"/>
      <c r="H12" s="170"/>
      <c r="I12" s="170"/>
      <c r="J12" s="170"/>
      <c r="K12" s="170"/>
      <c r="L12" s="170"/>
      <c r="M12" s="170"/>
      <c r="N12" s="170"/>
      <c r="O12" s="170"/>
    </row>
    <row r="13" ht="12.75"/>
    <row r="14" spans="1:16" ht="12.75">
      <c r="A14" s="171" t="s">
        <v>12</v>
      </c>
      <c r="B14" s="171" t="s">
        <v>13</v>
      </c>
      <c r="C14" s="171" t="s">
        <v>14</v>
      </c>
      <c r="D14" s="168" t="s">
        <v>15</v>
      </c>
      <c r="E14" s="168"/>
      <c r="F14" s="168"/>
      <c r="G14" s="168"/>
      <c r="H14" s="168"/>
      <c r="I14" s="168"/>
      <c r="J14" s="168"/>
      <c r="K14" s="168"/>
      <c r="L14" s="168"/>
      <c r="M14" s="168"/>
      <c r="N14" s="168" t="s">
        <v>16</v>
      </c>
      <c r="O14" s="168" t="s">
        <v>17</v>
      </c>
      <c r="P14" s="168" t="s">
        <v>79</v>
      </c>
    </row>
    <row r="15" spans="1:16" ht="31.5" customHeight="1">
      <c r="A15" s="171"/>
      <c r="B15" s="171"/>
      <c r="C15" s="171"/>
      <c r="D15" s="168" t="s">
        <v>18</v>
      </c>
      <c r="E15" s="168" t="s">
        <v>19</v>
      </c>
      <c r="F15" s="168" t="s">
        <v>20</v>
      </c>
      <c r="G15" s="168"/>
      <c r="H15" s="168" t="s">
        <v>21</v>
      </c>
      <c r="I15" s="168" t="s">
        <v>22</v>
      </c>
      <c r="J15" s="168"/>
      <c r="K15" s="168" t="s">
        <v>23</v>
      </c>
      <c r="L15" s="168" t="s">
        <v>24</v>
      </c>
      <c r="M15" s="168"/>
      <c r="N15" s="168"/>
      <c r="O15" s="168"/>
      <c r="P15" s="168"/>
    </row>
    <row r="16" spans="1:16" ht="78.75" customHeight="1">
      <c r="A16" s="171"/>
      <c r="B16" s="171"/>
      <c r="C16" s="171"/>
      <c r="D16" s="168"/>
      <c r="E16" s="168"/>
      <c r="F16" s="19" t="s">
        <v>25</v>
      </c>
      <c r="G16" s="19" t="s">
        <v>26</v>
      </c>
      <c r="H16" s="168"/>
      <c r="I16" s="5" t="s">
        <v>27</v>
      </c>
      <c r="J16" s="5" t="s">
        <v>26</v>
      </c>
      <c r="K16" s="168"/>
      <c r="L16" s="5" t="s">
        <v>28</v>
      </c>
      <c r="M16" s="5" t="s">
        <v>29</v>
      </c>
      <c r="N16" s="168"/>
      <c r="O16" s="5" t="s">
        <v>30</v>
      </c>
      <c r="P16" s="168"/>
    </row>
    <row r="17" spans="1:16" ht="12.75" customHeight="1">
      <c r="A17" s="47">
        <v>1</v>
      </c>
      <c r="B17" s="47">
        <v>2</v>
      </c>
      <c r="C17" s="48">
        <v>3</v>
      </c>
      <c r="D17" s="47">
        <v>4</v>
      </c>
      <c r="E17" s="47">
        <v>5</v>
      </c>
      <c r="F17" s="48">
        <v>6</v>
      </c>
      <c r="G17" s="47">
        <v>7</v>
      </c>
      <c r="H17" s="47">
        <v>8</v>
      </c>
      <c r="I17" s="48">
        <v>9</v>
      </c>
      <c r="J17" s="47">
        <v>10</v>
      </c>
      <c r="K17" s="47">
        <v>11</v>
      </c>
      <c r="L17" s="48">
        <v>12</v>
      </c>
      <c r="M17" s="47">
        <v>13</v>
      </c>
      <c r="N17" s="47">
        <v>14</v>
      </c>
      <c r="O17" s="48">
        <v>15</v>
      </c>
      <c r="P17" s="47">
        <v>16</v>
      </c>
    </row>
    <row r="18" spans="1:16" ht="12.75" customHeight="1">
      <c r="A18" s="78"/>
      <c r="B18" s="78"/>
      <c r="C18" s="78"/>
      <c r="D18" s="78"/>
      <c r="E18" s="78"/>
      <c r="F18" s="78"/>
      <c r="G18" s="78"/>
      <c r="H18" s="78"/>
      <c r="I18" s="77" t="s">
        <v>163</v>
      </c>
      <c r="J18" s="78"/>
      <c r="K18" s="78"/>
      <c r="L18" s="78"/>
      <c r="M18" s="78"/>
      <c r="N18" s="78"/>
      <c r="O18" s="79"/>
      <c r="P18" s="146"/>
    </row>
    <row r="19" spans="1:19" ht="56.25" customHeight="1">
      <c r="A19" s="6">
        <v>1</v>
      </c>
      <c r="B19" s="20" t="s">
        <v>31</v>
      </c>
      <c r="C19" s="20" t="s">
        <v>32</v>
      </c>
      <c r="D19" s="17" t="s">
        <v>187</v>
      </c>
      <c r="E19" s="17" t="s">
        <v>188</v>
      </c>
      <c r="F19" s="11">
        <v>799</v>
      </c>
      <c r="G19" s="17" t="s">
        <v>34</v>
      </c>
      <c r="H19" s="145">
        <v>3.899</v>
      </c>
      <c r="I19" s="11">
        <v>71131000000</v>
      </c>
      <c r="J19" s="17" t="s">
        <v>35</v>
      </c>
      <c r="K19" s="161">
        <f>(3899183*1.6)/1000</f>
        <v>6238.692800000001</v>
      </c>
      <c r="L19" s="4">
        <v>43862</v>
      </c>
      <c r="M19" s="4">
        <v>43922</v>
      </c>
      <c r="N19" s="17" t="s">
        <v>247</v>
      </c>
      <c r="O19" s="17" t="s">
        <v>46</v>
      </c>
      <c r="P19" s="3" t="s">
        <v>73</v>
      </c>
      <c r="R19" s="146">
        <v>16</v>
      </c>
      <c r="S19" s="16" t="s">
        <v>412</v>
      </c>
    </row>
    <row r="20" spans="1:19" ht="52.5" customHeight="1">
      <c r="A20" s="6">
        <v>2</v>
      </c>
      <c r="B20" s="10" t="s">
        <v>182</v>
      </c>
      <c r="C20" s="10" t="s">
        <v>348</v>
      </c>
      <c r="D20" s="17" t="s">
        <v>183</v>
      </c>
      <c r="E20" s="17" t="s">
        <v>405</v>
      </c>
      <c r="F20" s="11">
        <v>876</v>
      </c>
      <c r="G20" s="17" t="s">
        <v>40</v>
      </c>
      <c r="H20" s="17">
        <v>1</v>
      </c>
      <c r="I20" s="11">
        <v>71131000000</v>
      </c>
      <c r="J20" s="17" t="s">
        <v>35</v>
      </c>
      <c r="K20" s="1">
        <v>142.377</v>
      </c>
      <c r="L20" s="4">
        <v>43862</v>
      </c>
      <c r="M20" s="4">
        <v>43891</v>
      </c>
      <c r="N20" s="5" t="s">
        <v>184</v>
      </c>
      <c r="O20" s="17" t="s">
        <v>185</v>
      </c>
      <c r="P20" s="3" t="s">
        <v>81</v>
      </c>
      <c r="R20" s="146">
        <v>17</v>
      </c>
      <c r="S20" s="16" t="s">
        <v>412</v>
      </c>
    </row>
    <row r="21" spans="1:19" s="22" customFormat="1" ht="54" customHeight="1">
      <c r="A21" s="6">
        <v>3</v>
      </c>
      <c r="B21" s="7" t="s">
        <v>83</v>
      </c>
      <c r="C21" s="7" t="s">
        <v>278</v>
      </c>
      <c r="D21" s="57" t="s">
        <v>207</v>
      </c>
      <c r="E21" s="5" t="s">
        <v>406</v>
      </c>
      <c r="F21" s="6">
        <v>167</v>
      </c>
      <c r="G21" s="5" t="s">
        <v>42</v>
      </c>
      <c r="H21" s="5">
        <v>3175</v>
      </c>
      <c r="I21" s="8">
        <v>71131000000</v>
      </c>
      <c r="J21" s="3" t="s">
        <v>35</v>
      </c>
      <c r="K21" s="55">
        <f>1960/4</f>
        <v>490</v>
      </c>
      <c r="L21" s="49">
        <v>43862</v>
      </c>
      <c r="M21" s="49">
        <v>43891</v>
      </c>
      <c r="N21" s="5" t="s">
        <v>36</v>
      </c>
      <c r="O21" s="6" t="s">
        <v>59</v>
      </c>
      <c r="P21" s="3" t="s">
        <v>73</v>
      </c>
      <c r="R21" s="146">
        <v>18</v>
      </c>
      <c r="S21" s="16" t="s">
        <v>412</v>
      </c>
    </row>
    <row r="22" spans="1:19" ht="60.75" customHeight="1">
      <c r="A22" s="6">
        <v>4</v>
      </c>
      <c r="B22" s="7" t="s">
        <v>83</v>
      </c>
      <c r="C22" s="7" t="s">
        <v>278</v>
      </c>
      <c r="D22" s="5" t="s">
        <v>86</v>
      </c>
      <c r="E22" s="5" t="s">
        <v>406</v>
      </c>
      <c r="F22" s="6">
        <v>167</v>
      </c>
      <c r="G22" s="5" t="s">
        <v>42</v>
      </c>
      <c r="H22" s="5">
        <v>299.75</v>
      </c>
      <c r="I22" s="11">
        <v>71131000000</v>
      </c>
      <c r="J22" s="5" t="s">
        <v>35</v>
      </c>
      <c r="K22" s="14">
        <v>479.6</v>
      </c>
      <c r="L22" s="4">
        <v>43862</v>
      </c>
      <c r="M22" s="4">
        <v>43891</v>
      </c>
      <c r="N22" s="5" t="s">
        <v>36</v>
      </c>
      <c r="O22" s="6" t="s">
        <v>59</v>
      </c>
      <c r="P22" s="3" t="s">
        <v>73</v>
      </c>
      <c r="R22" s="146">
        <v>19</v>
      </c>
      <c r="S22" s="16" t="s">
        <v>412</v>
      </c>
    </row>
    <row r="23" spans="1:19" s="22" customFormat="1" ht="45" customHeight="1">
      <c r="A23" s="6">
        <v>5</v>
      </c>
      <c r="B23" s="7" t="s">
        <v>250</v>
      </c>
      <c r="C23" s="7" t="s">
        <v>251</v>
      </c>
      <c r="D23" s="57" t="s">
        <v>411</v>
      </c>
      <c r="E23" s="3" t="s">
        <v>206</v>
      </c>
      <c r="F23" s="11">
        <v>876</v>
      </c>
      <c r="G23" s="17" t="s">
        <v>40</v>
      </c>
      <c r="H23" s="17">
        <v>1</v>
      </c>
      <c r="I23" s="11">
        <v>71131000000</v>
      </c>
      <c r="J23" s="17" t="s">
        <v>35</v>
      </c>
      <c r="K23" s="14">
        <v>200</v>
      </c>
      <c r="L23" s="4">
        <v>43862</v>
      </c>
      <c r="M23" s="4">
        <v>44228</v>
      </c>
      <c r="N23" s="5" t="s">
        <v>184</v>
      </c>
      <c r="O23" s="6" t="s">
        <v>59</v>
      </c>
      <c r="P23" s="3" t="s">
        <v>72</v>
      </c>
      <c r="R23" s="146">
        <v>20</v>
      </c>
      <c r="S23" s="16" t="s">
        <v>412</v>
      </c>
    </row>
    <row r="24" spans="1:19" s="22" customFormat="1" ht="45" customHeight="1">
      <c r="A24" s="6">
        <v>6</v>
      </c>
      <c r="B24" s="7" t="s">
        <v>253</v>
      </c>
      <c r="C24" s="7" t="s">
        <v>279</v>
      </c>
      <c r="D24" s="57" t="s">
        <v>171</v>
      </c>
      <c r="E24" s="5" t="s">
        <v>406</v>
      </c>
      <c r="F24" s="11">
        <v>168</v>
      </c>
      <c r="G24" s="17" t="s">
        <v>208</v>
      </c>
      <c r="H24" s="17">
        <v>21</v>
      </c>
      <c r="I24" s="11">
        <v>71131000000</v>
      </c>
      <c r="J24" s="17" t="s">
        <v>35</v>
      </c>
      <c r="K24" s="14">
        <v>352.8</v>
      </c>
      <c r="L24" s="4">
        <v>43862</v>
      </c>
      <c r="M24" s="4">
        <v>43891</v>
      </c>
      <c r="N24" s="5" t="s">
        <v>36</v>
      </c>
      <c r="O24" s="6" t="s">
        <v>59</v>
      </c>
      <c r="P24" s="3" t="s">
        <v>73</v>
      </c>
      <c r="Q24" s="16"/>
      <c r="R24" s="146">
        <v>24</v>
      </c>
      <c r="S24" s="16" t="s">
        <v>412</v>
      </c>
    </row>
    <row r="25" spans="1:19" s="22" customFormat="1" ht="45" customHeight="1">
      <c r="A25" s="6">
        <v>7</v>
      </c>
      <c r="B25" s="9" t="s">
        <v>74</v>
      </c>
      <c r="C25" s="9" t="s">
        <v>71</v>
      </c>
      <c r="D25" s="57" t="s">
        <v>168</v>
      </c>
      <c r="E25" s="5" t="s">
        <v>406</v>
      </c>
      <c r="F25" s="11">
        <v>876</v>
      </c>
      <c r="G25" s="17" t="s">
        <v>40</v>
      </c>
      <c r="H25" s="17">
        <v>1</v>
      </c>
      <c r="I25" s="11">
        <v>71131000000</v>
      </c>
      <c r="J25" s="17" t="s">
        <v>35</v>
      </c>
      <c r="K25" s="14">
        <v>425.405</v>
      </c>
      <c r="L25" s="4">
        <v>43891</v>
      </c>
      <c r="M25" s="4">
        <v>43952</v>
      </c>
      <c r="N25" s="5" t="s">
        <v>36</v>
      </c>
      <c r="O25" s="6" t="s">
        <v>59</v>
      </c>
      <c r="P25" s="3" t="s">
        <v>167</v>
      </c>
      <c r="R25" s="146">
        <v>25</v>
      </c>
      <c r="S25" s="16" t="s">
        <v>412</v>
      </c>
    </row>
    <row r="26" spans="1:19" s="22" customFormat="1" ht="45" customHeight="1">
      <c r="A26" s="6">
        <v>8</v>
      </c>
      <c r="B26" s="7" t="s">
        <v>260</v>
      </c>
      <c r="C26" s="7" t="s">
        <v>261</v>
      </c>
      <c r="D26" s="57" t="s">
        <v>262</v>
      </c>
      <c r="E26" s="17" t="s">
        <v>39</v>
      </c>
      <c r="F26" s="11">
        <v>876</v>
      </c>
      <c r="G26" s="17" t="s">
        <v>40</v>
      </c>
      <c r="H26" s="17">
        <v>1</v>
      </c>
      <c r="I26" s="11">
        <v>71131000000</v>
      </c>
      <c r="J26" s="17" t="s">
        <v>35</v>
      </c>
      <c r="K26" s="14">
        <v>2801.351</v>
      </c>
      <c r="L26" s="4">
        <v>43862</v>
      </c>
      <c r="M26" s="4">
        <v>43922</v>
      </c>
      <c r="N26" s="5" t="s">
        <v>53</v>
      </c>
      <c r="O26" s="6" t="s">
        <v>46</v>
      </c>
      <c r="P26" s="3" t="s">
        <v>167</v>
      </c>
      <c r="R26" s="146">
        <v>26</v>
      </c>
      <c r="S26" s="16" t="s">
        <v>412</v>
      </c>
    </row>
    <row r="27" spans="1:19" s="22" customFormat="1" ht="45" customHeight="1">
      <c r="A27" s="6">
        <v>9</v>
      </c>
      <c r="B27" s="7" t="s">
        <v>203</v>
      </c>
      <c r="C27" s="7" t="s">
        <v>263</v>
      </c>
      <c r="D27" s="57" t="s">
        <v>264</v>
      </c>
      <c r="E27" s="17" t="s">
        <v>39</v>
      </c>
      <c r="F27" s="11">
        <v>876</v>
      </c>
      <c r="G27" s="17" t="s">
        <v>40</v>
      </c>
      <c r="H27" s="17">
        <v>1</v>
      </c>
      <c r="I27" s="11">
        <v>71131000000</v>
      </c>
      <c r="J27" s="17" t="s">
        <v>35</v>
      </c>
      <c r="K27" s="14">
        <v>1034.674</v>
      </c>
      <c r="L27" s="4">
        <v>43862</v>
      </c>
      <c r="M27" s="4">
        <v>43922</v>
      </c>
      <c r="N27" s="5" t="s">
        <v>53</v>
      </c>
      <c r="O27" s="6" t="s">
        <v>46</v>
      </c>
      <c r="P27" s="3" t="s">
        <v>167</v>
      </c>
      <c r="R27" s="146">
        <v>27</v>
      </c>
      <c r="S27" s="16" t="s">
        <v>412</v>
      </c>
    </row>
    <row r="28" spans="1:19" s="22" customFormat="1" ht="45" customHeight="1">
      <c r="A28" s="6">
        <v>10</v>
      </c>
      <c r="B28" s="87" t="s">
        <v>271</v>
      </c>
      <c r="C28" s="7" t="s">
        <v>265</v>
      </c>
      <c r="D28" s="57" t="s">
        <v>266</v>
      </c>
      <c r="E28" s="17" t="s">
        <v>39</v>
      </c>
      <c r="F28" s="11">
        <v>876</v>
      </c>
      <c r="G28" s="17" t="s">
        <v>40</v>
      </c>
      <c r="H28" s="17">
        <v>1</v>
      </c>
      <c r="I28" s="11">
        <v>71131000000</v>
      </c>
      <c r="J28" s="17" t="s">
        <v>35</v>
      </c>
      <c r="K28" s="14">
        <v>478</v>
      </c>
      <c r="L28" s="4">
        <v>43862</v>
      </c>
      <c r="M28" s="4">
        <v>43922</v>
      </c>
      <c r="N28" s="5" t="s">
        <v>36</v>
      </c>
      <c r="O28" s="6" t="s">
        <v>59</v>
      </c>
      <c r="P28" s="3" t="s">
        <v>167</v>
      </c>
      <c r="R28" s="146">
        <v>28</v>
      </c>
      <c r="S28" s="16" t="s">
        <v>412</v>
      </c>
    </row>
    <row r="29" spans="1:19" s="22" customFormat="1" ht="45" customHeight="1">
      <c r="A29" s="6">
        <v>11</v>
      </c>
      <c r="B29" s="7" t="s">
        <v>281</v>
      </c>
      <c r="C29" s="7" t="s">
        <v>280</v>
      </c>
      <c r="D29" s="57" t="s">
        <v>267</v>
      </c>
      <c r="E29" s="17" t="s">
        <v>39</v>
      </c>
      <c r="F29" s="11">
        <v>876</v>
      </c>
      <c r="G29" s="17" t="s">
        <v>40</v>
      </c>
      <c r="H29" s="17">
        <v>1</v>
      </c>
      <c r="I29" s="11">
        <v>71131000000</v>
      </c>
      <c r="J29" s="17" t="s">
        <v>35</v>
      </c>
      <c r="K29" s="14">
        <v>260</v>
      </c>
      <c r="L29" s="4">
        <v>43862</v>
      </c>
      <c r="M29" s="4">
        <v>43922</v>
      </c>
      <c r="N29" s="5" t="s">
        <v>184</v>
      </c>
      <c r="O29" s="6" t="s">
        <v>59</v>
      </c>
      <c r="P29" s="3" t="s">
        <v>167</v>
      </c>
      <c r="Q29" s="22" t="s">
        <v>272</v>
      </c>
      <c r="R29" s="146">
        <v>29</v>
      </c>
      <c r="S29" s="16" t="s">
        <v>412</v>
      </c>
    </row>
    <row r="30" spans="1:19" s="22" customFormat="1" ht="45" customHeight="1">
      <c r="A30" s="6">
        <v>12</v>
      </c>
      <c r="B30" s="7" t="s">
        <v>268</v>
      </c>
      <c r="C30" s="7" t="s">
        <v>269</v>
      </c>
      <c r="D30" s="57" t="s">
        <v>270</v>
      </c>
      <c r="E30" s="17" t="s">
        <v>39</v>
      </c>
      <c r="F30" s="11">
        <v>876</v>
      </c>
      <c r="G30" s="17" t="s">
        <v>40</v>
      </c>
      <c r="H30" s="17">
        <v>1</v>
      </c>
      <c r="I30" s="11">
        <v>71131000000</v>
      </c>
      <c r="J30" s="17" t="s">
        <v>35</v>
      </c>
      <c r="K30" s="14">
        <v>1098.419</v>
      </c>
      <c r="L30" s="4">
        <v>43862</v>
      </c>
      <c r="M30" s="4">
        <v>43922</v>
      </c>
      <c r="N30" s="5" t="s">
        <v>53</v>
      </c>
      <c r="O30" s="6" t="s">
        <v>46</v>
      </c>
      <c r="P30" s="3" t="s">
        <v>167</v>
      </c>
      <c r="R30" s="146">
        <v>30</v>
      </c>
      <c r="S30" s="16" t="s">
        <v>412</v>
      </c>
    </row>
    <row r="31" spans="1:19" s="22" customFormat="1" ht="45" customHeight="1">
      <c r="A31" s="6">
        <v>13</v>
      </c>
      <c r="B31" s="87" t="s">
        <v>271</v>
      </c>
      <c r="C31" s="7" t="s">
        <v>265</v>
      </c>
      <c r="D31" s="57" t="s">
        <v>413</v>
      </c>
      <c r="E31" s="17" t="s">
        <v>39</v>
      </c>
      <c r="F31" s="11">
        <v>876</v>
      </c>
      <c r="G31" s="17" t="s">
        <v>40</v>
      </c>
      <c r="H31" s="17">
        <v>1</v>
      </c>
      <c r="I31" s="11">
        <v>71131000000</v>
      </c>
      <c r="J31" s="17" t="s">
        <v>35</v>
      </c>
      <c r="K31" s="14">
        <v>199.287</v>
      </c>
      <c r="L31" s="4">
        <v>43891</v>
      </c>
      <c r="M31" s="4">
        <v>43922</v>
      </c>
      <c r="N31" s="5" t="s">
        <v>53</v>
      </c>
      <c r="O31" s="6" t="s">
        <v>46</v>
      </c>
      <c r="P31" s="3" t="s">
        <v>167</v>
      </c>
      <c r="R31" s="146">
        <v>66</v>
      </c>
      <c r="S31" s="16" t="s">
        <v>412</v>
      </c>
    </row>
    <row r="32" spans="1:19" s="22" customFormat="1" ht="51.75" customHeight="1">
      <c r="A32" s="6">
        <v>14</v>
      </c>
      <c r="B32" s="87" t="s">
        <v>415</v>
      </c>
      <c r="C32" s="7" t="s">
        <v>416</v>
      </c>
      <c r="D32" s="57" t="s">
        <v>414</v>
      </c>
      <c r="E32" s="17" t="s">
        <v>39</v>
      </c>
      <c r="F32" s="11">
        <v>876</v>
      </c>
      <c r="G32" s="17" t="s">
        <v>40</v>
      </c>
      <c r="H32" s="17">
        <v>1</v>
      </c>
      <c r="I32" s="11">
        <v>71131000000</v>
      </c>
      <c r="J32" s="17" t="s">
        <v>35</v>
      </c>
      <c r="K32" s="14">
        <v>266.133</v>
      </c>
      <c r="L32" s="4">
        <v>43891</v>
      </c>
      <c r="M32" s="4">
        <v>43922</v>
      </c>
      <c r="N32" s="5" t="s">
        <v>53</v>
      </c>
      <c r="O32" s="6" t="s">
        <v>46</v>
      </c>
      <c r="P32" s="3" t="s">
        <v>167</v>
      </c>
      <c r="R32" s="146">
        <v>67</v>
      </c>
      <c r="S32" s="16" t="s">
        <v>412</v>
      </c>
    </row>
    <row r="33" spans="1:19" s="22" customFormat="1" ht="45" customHeight="1">
      <c r="A33" s="6">
        <v>15</v>
      </c>
      <c r="B33" s="7" t="s">
        <v>268</v>
      </c>
      <c r="C33" s="7" t="s">
        <v>269</v>
      </c>
      <c r="D33" s="57" t="s">
        <v>270</v>
      </c>
      <c r="E33" s="17" t="s">
        <v>39</v>
      </c>
      <c r="F33" s="11">
        <v>876</v>
      </c>
      <c r="G33" s="17" t="s">
        <v>40</v>
      </c>
      <c r="H33" s="17">
        <v>1</v>
      </c>
      <c r="I33" s="11">
        <v>71131000000</v>
      </c>
      <c r="J33" s="17" t="s">
        <v>35</v>
      </c>
      <c r="K33" s="14">
        <v>1300</v>
      </c>
      <c r="L33" s="4">
        <v>43891</v>
      </c>
      <c r="M33" s="4">
        <v>43952</v>
      </c>
      <c r="N33" s="5" t="s">
        <v>53</v>
      </c>
      <c r="O33" s="6" t="s">
        <v>46</v>
      </c>
      <c r="P33" s="3" t="s">
        <v>167</v>
      </c>
      <c r="R33" s="146">
        <v>68</v>
      </c>
      <c r="S33" s="16" t="s">
        <v>412</v>
      </c>
    </row>
    <row r="34" spans="1:19" s="22" customFormat="1" ht="63.75">
      <c r="A34" s="6">
        <v>16</v>
      </c>
      <c r="B34" s="2" t="s">
        <v>75</v>
      </c>
      <c r="C34" s="2" t="s">
        <v>78</v>
      </c>
      <c r="D34" s="5" t="s">
        <v>186</v>
      </c>
      <c r="E34" s="3" t="s">
        <v>39</v>
      </c>
      <c r="F34" s="11">
        <v>876</v>
      </c>
      <c r="G34" s="17" t="s">
        <v>40</v>
      </c>
      <c r="H34" s="17">
        <v>1</v>
      </c>
      <c r="I34" s="11">
        <v>71131000000</v>
      </c>
      <c r="J34" s="17" t="s">
        <v>35</v>
      </c>
      <c r="K34" s="123">
        <v>411.84</v>
      </c>
      <c r="L34" s="4">
        <v>43891</v>
      </c>
      <c r="M34" s="4">
        <v>44287</v>
      </c>
      <c r="N34" s="5" t="s">
        <v>36</v>
      </c>
      <c r="O34" s="11" t="s">
        <v>59</v>
      </c>
      <c r="P34" s="3" t="s">
        <v>70</v>
      </c>
      <c r="Q34" s="22" t="s">
        <v>272</v>
      </c>
      <c r="R34" s="146">
        <v>32</v>
      </c>
      <c r="S34" s="16" t="s">
        <v>412</v>
      </c>
    </row>
    <row r="35" spans="1:19" s="22" customFormat="1" ht="61.5" customHeight="1">
      <c r="A35" s="6">
        <v>17</v>
      </c>
      <c r="B35" s="7" t="s">
        <v>83</v>
      </c>
      <c r="C35" s="7" t="s">
        <v>278</v>
      </c>
      <c r="D35" s="57" t="s">
        <v>189</v>
      </c>
      <c r="E35" s="5" t="s">
        <v>41</v>
      </c>
      <c r="F35" s="6">
        <v>167</v>
      </c>
      <c r="G35" s="5" t="s">
        <v>42</v>
      </c>
      <c r="H35" s="5">
        <v>299.75</v>
      </c>
      <c r="I35" s="11">
        <v>71131000000</v>
      </c>
      <c r="J35" s="5" t="s">
        <v>35</v>
      </c>
      <c r="K35" s="14">
        <v>480</v>
      </c>
      <c r="L35" s="4">
        <v>43891</v>
      </c>
      <c r="M35" s="4">
        <v>43922</v>
      </c>
      <c r="N35" s="5" t="s">
        <v>36</v>
      </c>
      <c r="O35" s="11" t="s">
        <v>59</v>
      </c>
      <c r="P35" s="3" t="s">
        <v>73</v>
      </c>
      <c r="R35" s="146">
        <v>35</v>
      </c>
      <c r="S35" s="16" t="s">
        <v>412</v>
      </c>
    </row>
    <row r="36" spans="1:19" ht="33" customHeight="1">
      <c r="A36" s="6">
        <v>18</v>
      </c>
      <c r="B36" s="23" t="s">
        <v>255</v>
      </c>
      <c r="C36" s="23" t="s">
        <v>254</v>
      </c>
      <c r="D36" s="5" t="s">
        <v>275</v>
      </c>
      <c r="E36" s="3" t="s">
        <v>69</v>
      </c>
      <c r="F36" s="6">
        <v>796</v>
      </c>
      <c r="G36" s="6" t="s">
        <v>161</v>
      </c>
      <c r="H36" s="13">
        <v>1</v>
      </c>
      <c r="I36" s="11">
        <v>71131000000</v>
      </c>
      <c r="J36" s="17" t="s">
        <v>35</v>
      </c>
      <c r="K36" s="12">
        <v>1359.666</v>
      </c>
      <c r="L36" s="4">
        <v>43862</v>
      </c>
      <c r="M36" s="4">
        <v>43922</v>
      </c>
      <c r="N36" s="5" t="s">
        <v>53</v>
      </c>
      <c r="O36" s="6" t="s">
        <v>46</v>
      </c>
      <c r="P36" s="3" t="s">
        <v>274</v>
      </c>
      <c r="R36" s="146">
        <v>39</v>
      </c>
      <c r="S36" s="16" t="s">
        <v>412</v>
      </c>
    </row>
    <row r="37" spans="1:19" s="21" customFormat="1" ht="33.75" customHeight="1">
      <c r="A37" s="6">
        <v>19</v>
      </c>
      <c r="B37" s="7" t="s">
        <v>260</v>
      </c>
      <c r="C37" s="7" t="s">
        <v>261</v>
      </c>
      <c r="D37" s="57" t="s">
        <v>262</v>
      </c>
      <c r="E37" s="17" t="s">
        <v>39</v>
      </c>
      <c r="F37" s="11">
        <v>876</v>
      </c>
      <c r="G37" s="17" t="s">
        <v>40</v>
      </c>
      <c r="H37" s="17">
        <v>1</v>
      </c>
      <c r="I37" s="11">
        <v>71131000000</v>
      </c>
      <c r="J37" s="17" t="s">
        <v>35</v>
      </c>
      <c r="K37" s="14">
        <v>2801.351</v>
      </c>
      <c r="L37" s="4">
        <v>43891</v>
      </c>
      <c r="M37" s="4">
        <v>43952</v>
      </c>
      <c r="N37" s="5" t="s">
        <v>184</v>
      </c>
      <c r="O37" s="11" t="s">
        <v>59</v>
      </c>
      <c r="P37" s="3" t="s">
        <v>167</v>
      </c>
      <c r="Q37" s="22"/>
      <c r="R37" s="146">
        <v>69</v>
      </c>
      <c r="S37" s="16" t="s">
        <v>423</v>
      </c>
    </row>
    <row r="38" spans="1:19" s="21" customFormat="1" ht="33.75" customHeight="1">
      <c r="A38" s="6">
        <v>20</v>
      </c>
      <c r="B38" s="20" t="s">
        <v>31</v>
      </c>
      <c r="C38" s="20" t="s">
        <v>32</v>
      </c>
      <c r="D38" s="17" t="s">
        <v>187</v>
      </c>
      <c r="E38" s="17" t="s">
        <v>188</v>
      </c>
      <c r="F38" s="11">
        <v>799</v>
      </c>
      <c r="G38" s="17" t="s">
        <v>34</v>
      </c>
      <c r="H38" s="145">
        <v>3.899</v>
      </c>
      <c r="I38" s="11">
        <v>71131000000</v>
      </c>
      <c r="J38" s="17" t="s">
        <v>35</v>
      </c>
      <c r="K38" s="161">
        <f>(3899183*1.6)/1000</f>
        <v>6238.692800000001</v>
      </c>
      <c r="L38" s="4">
        <v>43891</v>
      </c>
      <c r="M38" s="4">
        <v>43922</v>
      </c>
      <c r="N38" s="5" t="s">
        <v>184</v>
      </c>
      <c r="O38" s="11" t="s">
        <v>59</v>
      </c>
      <c r="P38" s="3" t="s">
        <v>73</v>
      </c>
      <c r="Q38" s="22"/>
      <c r="R38" s="146">
        <v>70</v>
      </c>
      <c r="S38" s="16" t="s">
        <v>424</v>
      </c>
    </row>
    <row r="39" spans="1:18" ht="12.75" customHeight="1">
      <c r="A39" s="80"/>
      <c r="B39" s="81"/>
      <c r="C39" s="81"/>
      <c r="D39" s="81"/>
      <c r="E39" s="81"/>
      <c r="F39" s="81"/>
      <c r="G39" s="81"/>
      <c r="H39" s="81"/>
      <c r="I39" s="82" t="s">
        <v>164</v>
      </c>
      <c r="J39" s="81"/>
      <c r="K39" s="81"/>
      <c r="L39" s="81"/>
      <c r="M39" s="81"/>
      <c r="N39" s="81"/>
      <c r="O39" s="83"/>
      <c r="P39" s="146"/>
      <c r="R39" s="146"/>
    </row>
    <row r="40" spans="1:19" s="21" customFormat="1" ht="45" customHeight="1">
      <c r="A40" s="6">
        <v>21</v>
      </c>
      <c r="B40" s="7" t="s">
        <v>203</v>
      </c>
      <c r="C40" s="7" t="s">
        <v>249</v>
      </c>
      <c r="D40" s="57" t="s">
        <v>196</v>
      </c>
      <c r="E40" s="3" t="s">
        <v>69</v>
      </c>
      <c r="F40" s="11">
        <v>876</v>
      </c>
      <c r="G40" s="17" t="s">
        <v>40</v>
      </c>
      <c r="H40" s="17">
        <v>1</v>
      </c>
      <c r="I40" s="11">
        <v>71131000000</v>
      </c>
      <c r="J40" s="17" t="s">
        <v>35</v>
      </c>
      <c r="K40" s="124">
        <v>215</v>
      </c>
      <c r="L40" s="4">
        <v>43922</v>
      </c>
      <c r="M40" s="4">
        <v>43952</v>
      </c>
      <c r="N40" s="5" t="s">
        <v>36</v>
      </c>
      <c r="O40" s="6" t="s">
        <v>59</v>
      </c>
      <c r="P40" s="3" t="s">
        <v>170</v>
      </c>
      <c r="R40" s="146">
        <v>21</v>
      </c>
      <c r="S40" s="16" t="s">
        <v>412</v>
      </c>
    </row>
    <row r="41" spans="1:19" s="21" customFormat="1" ht="68.25" customHeight="1">
      <c r="A41" s="6">
        <v>22</v>
      </c>
      <c r="B41" s="7" t="s">
        <v>203</v>
      </c>
      <c r="C41" s="7" t="s">
        <v>249</v>
      </c>
      <c r="D41" s="57" t="s">
        <v>407</v>
      </c>
      <c r="E41" s="3" t="s">
        <v>69</v>
      </c>
      <c r="F41" s="58">
        <v>876</v>
      </c>
      <c r="G41" s="59" t="s">
        <v>49</v>
      </c>
      <c r="H41" s="59" t="s">
        <v>50</v>
      </c>
      <c r="I41" s="60">
        <v>71131000000</v>
      </c>
      <c r="J41" s="3" t="s">
        <v>35</v>
      </c>
      <c r="K41" s="124">
        <f>600/2</f>
        <v>300</v>
      </c>
      <c r="L41" s="4">
        <v>43983</v>
      </c>
      <c r="M41" s="4">
        <v>44013</v>
      </c>
      <c r="N41" s="5" t="s">
        <v>36</v>
      </c>
      <c r="O41" s="6" t="s">
        <v>59</v>
      </c>
      <c r="P41" s="3" t="s">
        <v>170</v>
      </c>
      <c r="R41" s="146">
        <v>22</v>
      </c>
      <c r="S41" s="21" t="s">
        <v>412</v>
      </c>
    </row>
    <row r="42" spans="1:18" s="22" customFormat="1" ht="45" customHeight="1">
      <c r="A42" s="6">
        <v>23</v>
      </c>
      <c r="B42" s="2" t="s">
        <v>257</v>
      </c>
      <c r="C42" s="2" t="s">
        <v>256</v>
      </c>
      <c r="D42" s="57" t="s">
        <v>190</v>
      </c>
      <c r="E42" s="3" t="s">
        <v>69</v>
      </c>
      <c r="F42" s="6">
        <v>796</v>
      </c>
      <c r="G42" s="5" t="s">
        <v>161</v>
      </c>
      <c r="H42" s="5">
        <v>22</v>
      </c>
      <c r="I42" s="11">
        <v>71131000000</v>
      </c>
      <c r="J42" s="17" t="s">
        <v>35</v>
      </c>
      <c r="K42" s="14">
        <v>300</v>
      </c>
      <c r="L42" s="4">
        <v>43983</v>
      </c>
      <c r="M42" s="4">
        <v>44013</v>
      </c>
      <c r="N42" s="59" t="s">
        <v>36</v>
      </c>
      <c r="O42" s="6" t="s">
        <v>59</v>
      </c>
      <c r="P42" s="3" t="s">
        <v>73</v>
      </c>
      <c r="Q42" s="16"/>
      <c r="R42" s="146">
        <v>36</v>
      </c>
    </row>
    <row r="43" spans="1:19" ht="45" customHeight="1">
      <c r="A43" s="6">
        <v>24</v>
      </c>
      <c r="B43" s="7" t="s">
        <v>66</v>
      </c>
      <c r="C43" s="84" t="s">
        <v>67</v>
      </c>
      <c r="D43" s="3" t="s">
        <v>82</v>
      </c>
      <c r="E43" s="3" t="s">
        <v>69</v>
      </c>
      <c r="F43" s="8">
        <v>112</v>
      </c>
      <c r="G43" s="3" t="s">
        <v>68</v>
      </c>
      <c r="H43" s="13">
        <v>22000</v>
      </c>
      <c r="I43" s="8">
        <v>71131000000</v>
      </c>
      <c r="J43" s="3" t="s">
        <v>35</v>
      </c>
      <c r="K43" s="12">
        <v>1100</v>
      </c>
      <c r="L43" s="4">
        <v>43983</v>
      </c>
      <c r="M43" s="4">
        <v>44348</v>
      </c>
      <c r="N43" s="17" t="s">
        <v>199</v>
      </c>
      <c r="O43" s="17" t="s">
        <v>46</v>
      </c>
      <c r="P43" s="3" t="s">
        <v>72</v>
      </c>
      <c r="R43" s="146">
        <v>41</v>
      </c>
      <c r="S43" s="16" t="s">
        <v>412</v>
      </c>
    </row>
    <row r="44" spans="1:19" s="21" customFormat="1" ht="54.75" customHeight="1">
      <c r="A44" s="6">
        <v>25</v>
      </c>
      <c r="B44" s="7" t="s">
        <v>83</v>
      </c>
      <c r="C44" s="7" t="s">
        <v>278</v>
      </c>
      <c r="D44" s="57" t="s">
        <v>189</v>
      </c>
      <c r="E44" s="5" t="s">
        <v>41</v>
      </c>
      <c r="F44" s="6">
        <v>167</v>
      </c>
      <c r="G44" s="5" t="s">
        <v>42</v>
      </c>
      <c r="H44" s="5">
        <v>299.75</v>
      </c>
      <c r="I44" s="11">
        <v>71131000000</v>
      </c>
      <c r="J44" s="5" t="s">
        <v>35</v>
      </c>
      <c r="K44" s="14">
        <v>480</v>
      </c>
      <c r="L44" s="4">
        <v>43922</v>
      </c>
      <c r="M44" s="4">
        <v>43952</v>
      </c>
      <c r="N44" s="5" t="s">
        <v>36</v>
      </c>
      <c r="O44" s="6" t="s">
        <v>59</v>
      </c>
      <c r="P44" s="3" t="s">
        <v>73</v>
      </c>
      <c r="R44" s="146">
        <v>42</v>
      </c>
      <c r="S44" s="21" t="s">
        <v>412</v>
      </c>
    </row>
    <row r="45" spans="1:19" s="21" customFormat="1" ht="42" customHeight="1">
      <c r="A45" s="6">
        <v>26</v>
      </c>
      <c r="B45" s="7" t="s">
        <v>85</v>
      </c>
      <c r="C45" s="10" t="s">
        <v>84</v>
      </c>
      <c r="D45" s="17" t="s">
        <v>429</v>
      </c>
      <c r="E45" s="17" t="s">
        <v>39</v>
      </c>
      <c r="F45" s="11">
        <v>876</v>
      </c>
      <c r="G45" s="17" t="s">
        <v>40</v>
      </c>
      <c r="H45" s="17">
        <v>1</v>
      </c>
      <c r="I45" s="11">
        <v>71131000000</v>
      </c>
      <c r="J45" s="17" t="s">
        <v>35</v>
      </c>
      <c r="K45" s="1">
        <v>1018.883</v>
      </c>
      <c r="L45" s="4">
        <v>43983</v>
      </c>
      <c r="M45" s="4">
        <v>44013</v>
      </c>
      <c r="N45" s="5" t="s">
        <v>53</v>
      </c>
      <c r="O45" s="6" t="s">
        <v>46</v>
      </c>
      <c r="P45" s="3" t="s">
        <v>410</v>
      </c>
      <c r="R45" s="146">
        <v>45</v>
      </c>
      <c r="S45" s="21" t="s">
        <v>428</v>
      </c>
    </row>
    <row r="46" spans="1:19" s="21" customFormat="1" ht="77.25" customHeight="1">
      <c r="A46" s="6">
        <v>27</v>
      </c>
      <c r="B46" s="7" t="s">
        <v>37</v>
      </c>
      <c r="C46" s="86" t="s">
        <v>38</v>
      </c>
      <c r="D46" s="17" t="s">
        <v>177</v>
      </c>
      <c r="E46" s="17" t="s">
        <v>39</v>
      </c>
      <c r="F46" s="11">
        <v>876</v>
      </c>
      <c r="G46" s="17" t="s">
        <v>40</v>
      </c>
      <c r="H46" s="17">
        <v>1</v>
      </c>
      <c r="I46" s="8">
        <v>71131000000</v>
      </c>
      <c r="J46" s="3" t="s">
        <v>35</v>
      </c>
      <c r="K46" s="1">
        <v>350</v>
      </c>
      <c r="L46" s="4">
        <v>43922</v>
      </c>
      <c r="M46" s="4">
        <v>44228</v>
      </c>
      <c r="N46" s="17" t="s">
        <v>160</v>
      </c>
      <c r="O46" s="17" t="s">
        <v>46</v>
      </c>
      <c r="P46" s="3" t="s">
        <v>81</v>
      </c>
      <c r="R46" s="146">
        <v>46</v>
      </c>
      <c r="S46" s="16" t="s">
        <v>412</v>
      </c>
    </row>
    <row r="47" spans="1:19" s="21" customFormat="1" ht="56.25" customHeight="1">
      <c r="A47" s="6">
        <v>28</v>
      </c>
      <c r="B47" s="7" t="s">
        <v>37</v>
      </c>
      <c r="C47" s="86" t="s">
        <v>38</v>
      </c>
      <c r="D47" s="17" t="s">
        <v>178</v>
      </c>
      <c r="E47" s="17" t="s">
        <v>39</v>
      </c>
      <c r="F47" s="11">
        <v>876</v>
      </c>
      <c r="G47" s="17" t="s">
        <v>40</v>
      </c>
      <c r="H47" s="17">
        <v>1</v>
      </c>
      <c r="I47" s="8">
        <v>71131000000</v>
      </c>
      <c r="J47" s="3" t="s">
        <v>35</v>
      </c>
      <c r="K47" s="1">
        <v>100</v>
      </c>
      <c r="L47" s="4">
        <v>43922</v>
      </c>
      <c r="M47" s="4">
        <v>43952</v>
      </c>
      <c r="N47" s="17" t="s">
        <v>199</v>
      </c>
      <c r="O47" s="3" t="s">
        <v>46</v>
      </c>
      <c r="P47" s="3" t="s">
        <v>81</v>
      </c>
      <c r="R47" s="146">
        <v>47</v>
      </c>
      <c r="S47" s="16" t="s">
        <v>412</v>
      </c>
    </row>
    <row r="48" spans="1:19" s="21" customFormat="1" ht="54" customHeight="1">
      <c r="A48" s="6">
        <v>29</v>
      </c>
      <c r="B48" s="7" t="s">
        <v>83</v>
      </c>
      <c r="C48" s="7" t="s">
        <v>278</v>
      </c>
      <c r="D48" s="57" t="s">
        <v>180</v>
      </c>
      <c r="E48" s="5" t="s">
        <v>41</v>
      </c>
      <c r="F48" s="6">
        <v>167</v>
      </c>
      <c r="G48" s="5" t="s">
        <v>42</v>
      </c>
      <c r="H48" s="5">
        <v>1980</v>
      </c>
      <c r="I48" s="8">
        <v>71131000000</v>
      </c>
      <c r="J48" s="3" t="s">
        <v>35</v>
      </c>
      <c r="K48" s="55">
        <f>1960/4</f>
        <v>490</v>
      </c>
      <c r="L48" s="4">
        <v>43922</v>
      </c>
      <c r="M48" s="4">
        <v>43952</v>
      </c>
      <c r="N48" s="5" t="s">
        <v>36</v>
      </c>
      <c r="O48" s="6" t="s">
        <v>59</v>
      </c>
      <c r="P48" s="3" t="s">
        <v>73</v>
      </c>
      <c r="R48" s="146">
        <v>48</v>
      </c>
      <c r="S48" s="16" t="s">
        <v>412</v>
      </c>
    </row>
    <row r="49" spans="1:19" s="21" customFormat="1" ht="54" customHeight="1">
      <c r="A49" s="6">
        <v>30</v>
      </c>
      <c r="B49" s="7" t="s">
        <v>83</v>
      </c>
      <c r="C49" s="7" t="s">
        <v>278</v>
      </c>
      <c r="D49" s="57" t="s">
        <v>189</v>
      </c>
      <c r="E49" s="5" t="s">
        <v>41</v>
      </c>
      <c r="F49" s="6">
        <v>167</v>
      </c>
      <c r="G49" s="5" t="s">
        <v>42</v>
      </c>
      <c r="H49" s="5">
        <v>299.75</v>
      </c>
      <c r="I49" s="11">
        <v>71131000000</v>
      </c>
      <c r="J49" s="5" t="s">
        <v>35</v>
      </c>
      <c r="K49" s="14">
        <v>480</v>
      </c>
      <c r="L49" s="4">
        <v>43952</v>
      </c>
      <c r="M49" s="4">
        <v>43983</v>
      </c>
      <c r="N49" s="5" t="s">
        <v>36</v>
      </c>
      <c r="O49" s="6" t="s">
        <v>59</v>
      </c>
      <c r="P49" s="3" t="s">
        <v>73</v>
      </c>
      <c r="R49" s="146">
        <v>50</v>
      </c>
      <c r="S49" s="21" t="s">
        <v>412</v>
      </c>
    </row>
    <row r="50" spans="1:19" s="21" customFormat="1" ht="33.75" customHeight="1">
      <c r="A50" s="6">
        <v>31</v>
      </c>
      <c r="B50" s="10" t="s">
        <v>88</v>
      </c>
      <c r="C50" s="10" t="s">
        <v>88</v>
      </c>
      <c r="D50" s="17" t="s">
        <v>51</v>
      </c>
      <c r="E50" s="17" t="s">
        <v>52</v>
      </c>
      <c r="F50" s="11">
        <v>876</v>
      </c>
      <c r="G50" s="17" t="s">
        <v>40</v>
      </c>
      <c r="H50" s="17">
        <v>1</v>
      </c>
      <c r="I50" s="8">
        <v>71131000000</v>
      </c>
      <c r="J50" s="3" t="s">
        <v>35</v>
      </c>
      <c r="K50" s="1">
        <v>216</v>
      </c>
      <c r="L50" s="4">
        <v>43922</v>
      </c>
      <c r="M50" s="4">
        <v>44348</v>
      </c>
      <c r="N50" s="17" t="s">
        <v>199</v>
      </c>
      <c r="O50" s="3" t="s">
        <v>46</v>
      </c>
      <c r="P50" s="3" t="s">
        <v>72</v>
      </c>
      <c r="R50" s="146">
        <v>51</v>
      </c>
      <c r="S50" s="16" t="s">
        <v>425</v>
      </c>
    </row>
    <row r="51" spans="1:19" s="21" customFormat="1" ht="33.75" customHeight="1">
      <c r="A51" s="6">
        <v>32</v>
      </c>
      <c r="B51" s="10" t="s">
        <v>88</v>
      </c>
      <c r="C51" s="10" t="s">
        <v>88</v>
      </c>
      <c r="D51" s="17" t="s">
        <v>51</v>
      </c>
      <c r="E51" s="17" t="s">
        <v>52</v>
      </c>
      <c r="F51" s="11">
        <v>876</v>
      </c>
      <c r="G51" s="17" t="s">
        <v>40</v>
      </c>
      <c r="H51" s="17">
        <v>1</v>
      </c>
      <c r="I51" s="8">
        <v>71131000000</v>
      </c>
      <c r="J51" s="3" t="s">
        <v>35</v>
      </c>
      <c r="K51" s="1">
        <v>216</v>
      </c>
      <c r="L51" s="4">
        <v>43952</v>
      </c>
      <c r="M51" s="4">
        <v>44348</v>
      </c>
      <c r="N51" s="5" t="s">
        <v>36</v>
      </c>
      <c r="O51" s="6" t="s">
        <v>59</v>
      </c>
      <c r="P51" s="3" t="s">
        <v>72</v>
      </c>
      <c r="R51" s="146"/>
      <c r="S51" s="16" t="s">
        <v>426</v>
      </c>
    </row>
    <row r="52" spans="1:19" s="21" customFormat="1" ht="32.25" customHeight="1">
      <c r="A52" s="6">
        <v>33</v>
      </c>
      <c r="B52" s="162" t="s">
        <v>83</v>
      </c>
      <c r="C52" s="163" t="s">
        <v>83</v>
      </c>
      <c r="D52" s="164" t="s">
        <v>189</v>
      </c>
      <c r="E52" s="59" t="s">
        <v>41</v>
      </c>
      <c r="F52" s="58">
        <v>167</v>
      </c>
      <c r="G52" s="59" t="s">
        <v>42</v>
      </c>
      <c r="H52" s="59">
        <v>156.75</v>
      </c>
      <c r="I52" s="165">
        <v>71131000000</v>
      </c>
      <c r="J52" s="59" t="s">
        <v>35</v>
      </c>
      <c r="K52" s="55">
        <f>H52*1600/1000</f>
        <v>250.8</v>
      </c>
      <c r="L52" s="49">
        <v>43983</v>
      </c>
      <c r="M52" s="49">
        <v>44013</v>
      </c>
      <c r="N52" s="59" t="s">
        <v>36</v>
      </c>
      <c r="O52" s="165" t="s">
        <v>46</v>
      </c>
      <c r="P52" s="3" t="s">
        <v>73</v>
      </c>
      <c r="R52" s="146">
        <v>52</v>
      </c>
      <c r="S52" s="16" t="s">
        <v>412</v>
      </c>
    </row>
    <row r="53" spans="1:19" s="21" customFormat="1" ht="39" customHeight="1">
      <c r="A53" s="6">
        <v>34</v>
      </c>
      <c r="B53" s="20" t="s">
        <v>31</v>
      </c>
      <c r="C53" s="85" t="s">
        <v>438</v>
      </c>
      <c r="D53" s="17" t="s">
        <v>431</v>
      </c>
      <c r="E53" s="17" t="s">
        <v>432</v>
      </c>
      <c r="F53" s="11">
        <v>799</v>
      </c>
      <c r="G53" s="17" t="s">
        <v>34</v>
      </c>
      <c r="H53" s="145">
        <v>20</v>
      </c>
      <c r="I53" s="8">
        <v>71131000000</v>
      </c>
      <c r="J53" s="3" t="s">
        <v>35</v>
      </c>
      <c r="K53" s="1">
        <v>1800</v>
      </c>
      <c r="L53" s="4">
        <v>43983</v>
      </c>
      <c r="M53" s="49">
        <v>44135</v>
      </c>
      <c r="N53" s="5" t="s">
        <v>36</v>
      </c>
      <c r="O53" s="6" t="s">
        <v>59</v>
      </c>
      <c r="P53" s="3" t="s">
        <v>430</v>
      </c>
      <c r="R53" s="146">
        <v>71</v>
      </c>
      <c r="S53" s="147" t="s">
        <v>412</v>
      </c>
    </row>
    <row r="54" spans="1:19" s="21" customFormat="1" ht="58.5" customHeight="1">
      <c r="A54" s="6">
        <v>35</v>
      </c>
      <c r="B54" s="20" t="s">
        <v>31</v>
      </c>
      <c r="C54" s="85" t="s">
        <v>438</v>
      </c>
      <c r="D54" s="17" t="s">
        <v>439</v>
      </c>
      <c r="E54" s="17" t="s">
        <v>440</v>
      </c>
      <c r="F54" s="11">
        <v>799</v>
      </c>
      <c r="G54" s="17" t="s">
        <v>34</v>
      </c>
      <c r="H54" s="145">
        <v>3</v>
      </c>
      <c r="I54" s="8">
        <v>71131000000</v>
      </c>
      <c r="J54" s="3" t="s">
        <v>35</v>
      </c>
      <c r="K54" s="1">
        <v>39540</v>
      </c>
      <c r="L54" s="4">
        <v>44013</v>
      </c>
      <c r="M54" s="49">
        <v>44196</v>
      </c>
      <c r="N54" s="5" t="s">
        <v>36</v>
      </c>
      <c r="O54" s="6" t="s">
        <v>59</v>
      </c>
      <c r="P54" s="3" t="s">
        <v>430</v>
      </c>
      <c r="R54" s="146">
        <v>72</v>
      </c>
      <c r="S54" s="147" t="s">
        <v>426</v>
      </c>
    </row>
    <row r="55" spans="1:18" ht="12.75" customHeight="1">
      <c r="A55" s="81"/>
      <c r="B55" s="81"/>
      <c r="C55" s="81"/>
      <c r="D55" s="81"/>
      <c r="E55" s="81"/>
      <c r="F55" s="81"/>
      <c r="G55" s="81"/>
      <c r="H55" s="81"/>
      <c r="I55" s="82" t="s">
        <v>165</v>
      </c>
      <c r="J55" s="81"/>
      <c r="K55" s="81"/>
      <c r="L55" s="81"/>
      <c r="M55" s="81"/>
      <c r="N55" s="81"/>
      <c r="O55" s="83"/>
      <c r="P55" s="146"/>
      <c r="R55" s="146"/>
    </row>
    <row r="56" spans="1:19" s="21" customFormat="1" ht="56.25" customHeight="1">
      <c r="A56" s="6">
        <v>36</v>
      </c>
      <c r="B56" s="10" t="s">
        <v>54</v>
      </c>
      <c r="C56" s="7" t="s">
        <v>55</v>
      </c>
      <c r="D56" s="17" t="s">
        <v>56</v>
      </c>
      <c r="E56" s="17" t="s">
        <v>39</v>
      </c>
      <c r="F56" s="11">
        <v>876</v>
      </c>
      <c r="G56" s="17" t="s">
        <v>40</v>
      </c>
      <c r="H56" s="17">
        <v>1</v>
      </c>
      <c r="I56" s="11">
        <v>71131000000</v>
      </c>
      <c r="J56" s="17" t="s">
        <v>35</v>
      </c>
      <c r="K56" s="1">
        <v>200</v>
      </c>
      <c r="L56" s="4">
        <v>44013</v>
      </c>
      <c r="M56" s="4">
        <v>44378</v>
      </c>
      <c r="N56" s="5" t="s">
        <v>53</v>
      </c>
      <c r="O56" s="6" t="s">
        <v>46</v>
      </c>
      <c r="P56" s="3" t="s">
        <v>81</v>
      </c>
      <c r="R56" s="146">
        <v>53</v>
      </c>
      <c r="S56" s="21" t="s">
        <v>412</v>
      </c>
    </row>
    <row r="57" spans="1:27" s="21" customFormat="1" ht="56.25" customHeight="1">
      <c r="A57" s="6">
        <v>37</v>
      </c>
      <c r="B57" s="7" t="s">
        <v>191</v>
      </c>
      <c r="C57" s="85" t="s">
        <v>192</v>
      </c>
      <c r="D57" s="17" t="s">
        <v>442</v>
      </c>
      <c r="E57" s="17" t="s">
        <v>194</v>
      </c>
      <c r="F57" s="11">
        <v>876</v>
      </c>
      <c r="G57" s="17" t="s">
        <v>40</v>
      </c>
      <c r="H57" s="149" t="s">
        <v>50</v>
      </c>
      <c r="I57" s="11">
        <v>71131000000</v>
      </c>
      <c r="J57" s="17" t="s">
        <v>35</v>
      </c>
      <c r="K57" s="128">
        <v>3062.5</v>
      </c>
      <c r="L57" s="136">
        <v>44044</v>
      </c>
      <c r="M57" s="4">
        <v>44105</v>
      </c>
      <c r="N57" s="148" t="s">
        <v>184</v>
      </c>
      <c r="O57" s="6" t="s">
        <v>59</v>
      </c>
      <c r="P57" s="3" t="s">
        <v>73</v>
      </c>
      <c r="Q57" s="21">
        <v>73</v>
      </c>
      <c r="R57" s="146">
        <v>44</v>
      </c>
      <c r="S57" s="176" t="s">
        <v>445</v>
      </c>
      <c r="T57" s="177"/>
      <c r="U57" s="177"/>
      <c r="V57" s="177"/>
      <c r="W57" s="177"/>
      <c r="X57" s="177"/>
      <c r="Y57" s="177"/>
      <c r="Z57" s="177"/>
      <c r="AA57" s="177"/>
    </row>
    <row r="58" spans="1:18" s="22" customFormat="1" ht="40.5" customHeight="1">
      <c r="A58" s="6">
        <v>38</v>
      </c>
      <c r="B58" s="7" t="s">
        <v>191</v>
      </c>
      <c r="C58" s="85" t="s">
        <v>192</v>
      </c>
      <c r="D58" s="57" t="s">
        <v>443</v>
      </c>
      <c r="E58" s="17" t="s">
        <v>194</v>
      </c>
      <c r="F58" s="11">
        <v>876</v>
      </c>
      <c r="G58" s="5" t="s">
        <v>49</v>
      </c>
      <c r="H58" s="5">
        <v>1</v>
      </c>
      <c r="I58" s="8">
        <v>71131000000</v>
      </c>
      <c r="J58" s="3" t="s">
        <v>35</v>
      </c>
      <c r="K58" s="56">
        <v>2800</v>
      </c>
      <c r="L58" s="4">
        <v>44044</v>
      </c>
      <c r="M58" s="4">
        <v>44136</v>
      </c>
      <c r="N58" s="17" t="s">
        <v>195</v>
      </c>
      <c r="O58" s="3" t="s">
        <v>46</v>
      </c>
      <c r="P58" s="3" t="s">
        <v>73</v>
      </c>
      <c r="Q58" s="22" t="s">
        <v>276</v>
      </c>
      <c r="R58" s="146">
        <v>54</v>
      </c>
    </row>
    <row r="59" spans="1:18" s="21" customFormat="1" ht="52.5">
      <c r="A59" s="6">
        <v>39</v>
      </c>
      <c r="B59" s="7" t="s">
        <v>47</v>
      </c>
      <c r="C59" s="7" t="s">
        <v>48</v>
      </c>
      <c r="D59" s="17" t="s">
        <v>173</v>
      </c>
      <c r="E59" s="5" t="s">
        <v>41</v>
      </c>
      <c r="F59" s="6">
        <v>876</v>
      </c>
      <c r="G59" s="5" t="s">
        <v>49</v>
      </c>
      <c r="H59" s="5" t="s">
        <v>50</v>
      </c>
      <c r="I59" s="8">
        <v>71131000000</v>
      </c>
      <c r="J59" s="3" t="s">
        <v>35</v>
      </c>
      <c r="K59" s="1">
        <v>120</v>
      </c>
      <c r="L59" s="4">
        <v>44075</v>
      </c>
      <c r="M59" s="4">
        <v>44105</v>
      </c>
      <c r="N59" s="5" t="s">
        <v>76</v>
      </c>
      <c r="O59" s="6" t="s">
        <v>46</v>
      </c>
      <c r="P59" s="3" t="s">
        <v>72</v>
      </c>
      <c r="R59" s="146">
        <v>55</v>
      </c>
    </row>
    <row r="60" spans="1:18" s="21" customFormat="1" ht="54" customHeight="1">
      <c r="A60" s="6">
        <v>40</v>
      </c>
      <c r="B60" s="7" t="s">
        <v>83</v>
      </c>
      <c r="C60" s="7" t="s">
        <v>278</v>
      </c>
      <c r="D60" s="57" t="s">
        <v>180</v>
      </c>
      <c r="E60" s="5" t="s">
        <v>41</v>
      </c>
      <c r="F60" s="6">
        <v>167</v>
      </c>
      <c r="G60" s="5" t="s">
        <v>42</v>
      </c>
      <c r="H60" s="5">
        <f>9000/4</f>
        <v>2250</v>
      </c>
      <c r="I60" s="8">
        <v>71131000000</v>
      </c>
      <c r="J60" s="3" t="s">
        <v>35</v>
      </c>
      <c r="K60" s="55">
        <f>1960/4</f>
        <v>490</v>
      </c>
      <c r="L60" s="4">
        <v>44075</v>
      </c>
      <c r="M60" s="49">
        <v>44105</v>
      </c>
      <c r="N60" s="5" t="s">
        <v>36</v>
      </c>
      <c r="O60" s="6" t="s">
        <v>59</v>
      </c>
      <c r="P60" s="3" t="s">
        <v>73</v>
      </c>
      <c r="R60" s="146">
        <v>56</v>
      </c>
    </row>
    <row r="61" spans="1:18" s="21" customFormat="1" ht="63.75" customHeight="1">
      <c r="A61" s="6">
        <v>41</v>
      </c>
      <c r="B61" s="7" t="s">
        <v>83</v>
      </c>
      <c r="C61" s="7" t="s">
        <v>278</v>
      </c>
      <c r="D61" s="57" t="s">
        <v>181</v>
      </c>
      <c r="E61" s="5" t="s">
        <v>41</v>
      </c>
      <c r="F61" s="6">
        <v>167</v>
      </c>
      <c r="G61" s="5" t="s">
        <v>42</v>
      </c>
      <c r="H61" s="5">
        <v>1335</v>
      </c>
      <c r="I61" s="8">
        <v>71131000000</v>
      </c>
      <c r="J61" s="3" t="s">
        <v>35</v>
      </c>
      <c r="K61" s="55">
        <v>290</v>
      </c>
      <c r="L61" s="4">
        <v>44075</v>
      </c>
      <c r="M61" s="49">
        <v>44105</v>
      </c>
      <c r="N61" s="59" t="s">
        <v>36</v>
      </c>
      <c r="O61" s="6" t="s">
        <v>59</v>
      </c>
      <c r="P61" s="3" t="s">
        <v>73</v>
      </c>
      <c r="R61" s="146">
        <v>57</v>
      </c>
    </row>
    <row r="62" spans="1:18" s="21" customFormat="1" ht="33.75" customHeight="1">
      <c r="A62" s="6">
        <v>42</v>
      </c>
      <c r="B62" s="10" t="s">
        <v>182</v>
      </c>
      <c r="C62" s="10" t="s">
        <v>348</v>
      </c>
      <c r="D62" s="17" t="s">
        <v>183</v>
      </c>
      <c r="E62" s="17" t="s">
        <v>39</v>
      </c>
      <c r="F62" s="11">
        <v>876</v>
      </c>
      <c r="G62" s="17" t="s">
        <v>40</v>
      </c>
      <c r="H62" s="17">
        <v>1</v>
      </c>
      <c r="I62" s="8">
        <v>71131000000</v>
      </c>
      <c r="J62" s="3" t="s">
        <v>35</v>
      </c>
      <c r="K62" s="1">
        <v>2350</v>
      </c>
      <c r="L62" s="4">
        <v>44075</v>
      </c>
      <c r="M62" s="4">
        <v>44075</v>
      </c>
      <c r="N62" s="17" t="s">
        <v>195</v>
      </c>
      <c r="O62" s="17" t="s">
        <v>46</v>
      </c>
      <c r="P62" s="3" t="s">
        <v>81</v>
      </c>
      <c r="R62" s="146">
        <v>40</v>
      </c>
    </row>
    <row r="63" spans="1:19" ht="33.75" customHeight="1">
      <c r="A63" s="6">
        <v>43</v>
      </c>
      <c r="B63" s="7" t="s">
        <v>258</v>
      </c>
      <c r="C63" s="7" t="s">
        <v>258</v>
      </c>
      <c r="D63" s="3" t="s">
        <v>209</v>
      </c>
      <c r="E63" s="3" t="s">
        <v>409</v>
      </c>
      <c r="F63" s="11">
        <v>168</v>
      </c>
      <c r="G63" s="17" t="s">
        <v>208</v>
      </c>
      <c r="H63" s="17">
        <v>50</v>
      </c>
      <c r="I63" s="8">
        <v>71131000000</v>
      </c>
      <c r="J63" s="3" t="s">
        <v>35</v>
      </c>
      <c r="K63" s="1">
        <v>200</v>
      </c>
      <c r="L63" s="4">
        <v>44075</v>
      </c>
      <c r="M63" s="4">
        <v>44136</v>
      </c>
      <c r="N63" s="59" t="s">
        <v>36</v>
      </c>
      <c r="O63" s="6" t="s">
        <v>59</v>
      </c>
      <c r="P63" s="3" t="s">
        <v>73</v>
      </c>
      <c r="R63" s="146">
        <v>38</v>
      </c>
      <c r="S63" s="16" t="s">
        <v>441</v>
      </c>
    </row>
    <row r="64" spans="1:19" s="22" customFormat="1" ht="45" customHeight="1">
      <c r="A64" s="6">
        <v>44</v>
      </c>
      <c r="B64" s="2" t="s">
        <v>201</v>
      </c>
      <c r="C64" s="2" t="s">
        <v>202</v>
      </c>
      <c r="D64" s="57" t="s">
        <v>172</v>
      </c>
      <c r="E64" s="3" t="s">
        <v>39</v>
      </c>
      <c r="F64" s="11">
        <v>876</v>
      </c>
      <c r="G64" s="17" t="s">
        <v>40</v>
      </c>
      <c r="H64" s="17">
        <v>1</v>
      </c>
      <c r="I64" s="11">
        <v>71131000000</v>
      </c>
      <c r="J64" s="17" t="s">
        <v>35</v>
      </c>
      <c r="K64" s="14">
        <v>938</v>
      </c>
      <c r="L64" s="4">
        <v>44075</v>
      </c>
      <c r="M64" s="4">
        <v>44136</v>
      </c>
      <c r="N64" s="59" t="s">
        <v>184</v>
      </c>
      <c r="O64" s="6" t="s">
        <v>59</v>
      </c>
      <c r="P64" s="3" t="s">
        <v>73</v>
      </c>
      <c r="R64" s="146">
        <v>33</v>
      </c>
      <c r="S64" s="22" t="s">
        <v>441</v>
      </c>
    </row>
    <row r="65" spans="1:18" ht="12.75" customHeight="1">
      <c r="A65" s="80"/>
      <c r="B65" s="81"/>
      <c r="C65" s="81"/>
      <c r="D65" s="81"/>
      <c r="E65" s="81"/>
      <c r="F65" s="81"/>
      <c r="G65" s="81"/>
      <c r="H65" s="81"/>
      <c r="I65" s="82" t="s">
        <v>166</v>
      </c>
      <c r="J65" s="81"/>
      <c r="K65" s="81"/>
      <c r="L65" s="81"/>
      <c r="M65" s="81"/>
      <c r="N65" s="81"/>
      <c r="O65" s="83"/>
      <c r="P65" s="146"/>
      <c r="R65" s="146"/>
    </row>
    <row r="66" spans="1:18" s="21" customFormat="1" ht="50.25" customHeight="1">
      <c r="A66" s="6">
        <v>45</v>
      </c>
      <c r="B66" s="10" t="s">
        <v>57</v>
      </c>
      <c r="C66" s="10" t="s">
        <v>58</v>
      </c>
      <c r="D66" s="5" t="s">
        <v>175</v>
      </c>
      <c r="E66" s="17" t="s">
        <v>39</v>
      </c>
      <c r="F66" s="11">
        <v>876</v>
      </c>
      <c r="G66" s="17" t="s">
        <v>40</v>
      </c>
      <c r="H66" s="17">
        <v>1</v>
      </c>
      <c r="I66" s="8">
        <v>71131000000</v>
      </c>
      <c r="J66" s="3" t="s">
        <v>35</v>
      </c>
      <c r="K66" s="1">
        <v>1200</v>
      </c>
      <c r="L66" s="4">
        <v>44105</v>
      </c>
      <c r="M66" s="4">
        <v>44470</v>
      </c>
      <c r="N66" s="17" t="s">
        <v>200</v>
      </c>
      <c r="O66" s="3" t="s">
        <v>46</v>
      </c>
      <c r="P66" s="3" t="s">
        <v>72</v>
      </c>
      <c r="R66" s="146">
        <v>59</v>
      </c>
    </row>
    <row r="67" spans="1:19" s="21" customFormat="1" ht="39" customHeight="1">
      <c r="A67" s="6">
        <v>46</v>
      </c>
      <c r="B67" s="2" t="s">
        <v>248</v>
      </c>
      <c r="C67" s="2" t="s">
        <v>408</v>
      </c>
      <c r="D67" s="17" t="s">
        <v>204</v>
      </c>
      <c r="E67" s="3" t="s">
        <v>69</v>
      </c>
      <c r="F67" s="6">
        <v>796</v>
      </c>
      <c r="G67" s="6" t="s">
        <v>161</v>
      </c>
      <c r="H67" s="5">
        <v>40</v>
      </c>
      <c r="I67" s="11">
        <v>71131000000</v>
      </c>
      <c r="J67" s="17" t="s">
        <v>35</v>
      </c>
      <c r="K67" s="50">
        <f>H67*15+40*10</f>
        <v>1000</v>
      </c>
      <c r="L67" s="4">
        <v>44136</v>
      </c>
      <c r="M67" s="4">
        <v>44166</v>
      </c>
      <c r="N67" s="5" t="s">
        <v>53</v>
      </c>
      <c r="O67" s="6" t="s">
        <v>46</v>
      </c>
      <c r="P67" s="3" t="s">
        <v>73</v>
      </c>
      <c r="R67" s="146">
        <v>23</v>
      </c>
      <c r="S67" s="21" t="s">
        <v>441</v>
      </c>
    </row>
    <row r="68" spans="1:18" s="21" customFormat="1" ht="44.25" customHeight="1">
      <c r="A68" s="6">
        <v>47</v>
      </c>
      <c r="B68" s="7" t="s">
        <v>198</v>
      </c>
      <c r="C68" s="19" t="s">
        <v>65</v>
      </c>
      <c r="D68" s="5" t="s">
        <v>176</v>
      </c>
      <c r="E68" s="17" t="s">
        <v>39</v>
      </c>
      <c r="F68" s="11">
        <v>876</v>
      </c>
      <c r="G68" s="17" t="s">
        <v>40</v>
      </c>
      <c r="H68" s="17">
        <v>1</v>
      </c>
      <c r="I68" s="11">
        <v>71131000000</v>
      </c>
      <c r="J68" s="17" t="s">
        <v>35</v>
      </c>
      <c r="K68" s="1">
        <v>1200</v>
      </c>
      <c r="L68" s="4">
        <v>44136</v>
      </c>
      <c r="M68" s="4">
        <v>44531</v>
      </c>
      <c r="N68" s="17" t="s">
        <v>197</v>
      </c>
      <c r="O68" s="11" t="s">
        <v>59</v>
      </c>
      <c r="P68" s="3" t="s">
        <v>72</v>
      </c>
      <c r="R68" s="146">
        <v>58</v>
      </c>
    </row>
    <row r="69" spans="1:18" s="21" customFormat="1" ht="57" customHeight="1">
      <c r="A69" s="6">
        <v>48</v>
      </c>
      <c r="B69" s="7" t="s">
        <v>43</v>
      </c>
      <c r="C69" s="19" t="s">
        <v>44</v>
      </c>
      <c r="D69" s="5" t="s">
        <v>45</v>
      </c>
      <c r="E69" s="17" t="s">
        <v>39</v>
      </c>
      <c r="F69" s="11">
        <v>876</v>
      </c>
      <c r="G69" s="17" t="s">
        <v>40</v>
      </c>
      <c r="H69" s="17">
        <v>1</v>
      </c>
      <c r="I69" s="8">
        <v>71131000000</v>
      </c>
      <c r="J69" s="3" t="s">
        <v>35</v>
      </c>
      <c r="K69" s="1">
        <v>2750</v>
      </c>
      <c r="L69" s="4">
        <v>44136</v>
      </c>
      <c r="M69" s="4">
        <v>44531</v>
      </c>
      <c r="N69" s="5" t="s">
        <v>76</v>
      </c>
      <c r="O69" s="11" t="s">
        <v>46</v>
      </c>
      <c r="P69" s="3" t="s">
        <v>72</v>
      </c>
      <c r="R69" s="146">
        <v>60</v>
      </c>
    </row>
    <row r="70" spans="1:18" s="21" customFormat="1" ht="44.25" customHeight="1">
      <c r="A70" s="6">
        <v>49</v>
      </c>
      <c r="B70" s="10" t="s">
        <v>60</v>
      </c>
      <c r="C70" s="10" t="s">
        <v>60</v>
      </c>
      <c r="D70" s="17" t="s">
        <v>61</v>
      </c>
      <c r="E70" s="17" t="s">
        <v>52</v>
      </c>
      <c r="F70" s="11">
        <v>876</v>
      </c>
      <c r="G70" s="17" t="s">
        <v>40</v>
      </c>
      <c r="H70" s="17">
        <v>1</v>
      </c>
      <c r="I70" s="8">
        <v>71131000000</v>
      </c>
      <c r="J70" s="3" t="s">
        <v>35</v>
      </c>
      <c r="K70" s="1">
        <v>215</v>
      </c>
      <c r="L70" s="4">
        <v>44166</v>
      </c>
      <c r="M70" s="4">
        <v>44531</v>
      </c>
      <c r="N70" s="5" t="s">
        <v>53</v>
      </c>
      <c r="O70" s="11" t="s">
        <v>46</v>
      </c>
      <c r="P70" s="3" t="s">
        <v>80</v>
      </c>
      <c r="R70" s="146">
        <v>61</v>
      </c>
    </row>
    <row r="71" spans="1:18" s="22" customFormat="1" ht="54" customHeight="1">
      <c r="A71" s="6">
        <v>50</v>
      </c>
      <c r="B71" s="7" t="s">
        <v>83</v>
      </c>
      <c r="C71" s="7" t="s">
        <v>278</v>
      </c>
      <c r="D71" s="57" t="s">
        <v>180</v>
      </c>
      <c r="E71" s="5" t="s">
        <v>41</v>
      </c>
      <c r="F71" s="6">
        <v>167</v>
      </c>
      <c r="G71" s="5" t="s">
        <v>42</v>
      </c>
      <c r="H71" s="5">
        <f>9000/4</f>
        <v>2250</v>
      </c>
      <c r="I71" s="8">
        <v>71131000000</v>
      </c>
      <c r="J71" s="3" t="s">
        <v>35</v>
      </c>
      <c r="K71" s="56">
        <f>1960/4</f>
        <v>490</v>
      </c>
      <c r="L71" s="4">
        <v>44166</v>
      </c>
      <c r="M71" s="4">
        <v>44166</v>
      </c>
      <c r="N71" s="5" t="s">
        <v>36</v>
      </c>
      <c r="O71" s="6" t="s">
        <v>59</v>
      </c>
      <c r="P71" s="3" t="s">
        <v>73</v>
      </c>
      <c r="R71" s="146">
        <v>62</v>
      </c>
    </row>
    <row r="72" spans="1:18" s="22" customFormat="1" ht="54" customHeight="1">
      <c r="A72" s="6">
        <v>51</v>
      </c>
      <c r="B72" s="7" t="s">
        <v>83</v>
      </c>
      <c r="C72" s="7" t="s">
        <v>278</v>
      </c>
      <c r="D72" s="57" t="s">
        <v>181</v>
      </c>
      <c r="E72" s="5" t="s">
        <v>41</v>
      </c>
      <c r="F72" s="6">
        <v>167</v>
      </c>
      <c r="G72" s="5" t="s">
        <v>42</v>
      </c>
      <c r="H72" s="5">
        <v>1335</v>
      </c>
      <c r="I72" s="8">
        <v>71131000000</v>
      </c>
      <c r="J72" s="3" t="s">
        <v>35</v>
      </c>
      <c r="K72" s="56">
        <v>290</v>
      </c>
      <c r="L72" s="4">
        <v>44166</v>
      </c>
      <c r="M72" s="4">
        <v>44166</v>
      </c>
      <c r="N72" s="5" t="s">
        <v>36</v>
      </c>
      <c r="O72" s="6" t="s">
        <v>59</v>
      </c>
      <c r="P72" s="3" t="s">
        <v>73</v>
      </c>
      <c r="R72" s="146">
        <v>63</v>
      </c>
    </row>
    <row r="73" spans="1:18" s="21" customFormat="1" ht="56.25" customHeight="1">
      <c r="A73" s="6">
        <v>52</v>
      </c>
      <c r="B73" s="20" t="s">
        <v>31</v>
      </c>
      <c r="C73" s="85" t="s">
        <v>32</v>
      </c>
      <c r="D73" s="17" t="s">
        <v>187</v>
      </c>
      <c r="E73" s="17" t="s">
        <v>39</v>
      </c>
      <c r="F73" s="11">
        <v>799</v>
      </c>
      <c r="G73" s="17" t="s">
        <v>34</v>
      </c>
      <c r="H73" s="145">
        <v>5.45</v>
      </c>
      <c r="I73" s="8">
        <v>71131000000</v>
      </c>
      <c r="J73" s="3" t="s">
        <v>35</v>
      </c>
      <c r="K73" s="1">
        <v>8175</v>
      </c>
      <c r="L73" s="4">
        <v>44166</v>
      </c>
      <c r="M73" s="4">
        <v>44256</v>
      </c>
      <c r="N73" s="17" t="s">
        <v>195</v>
      </c>
      <c r="O73" s="17" t="s">
        <v>46</v>
      </c>
      <c r="P73" s="3" t="s">
        <v>73</v>
      </c>
      <c r="Q73" s="21" t="s">
        <v>276</v>
      </c>
      <c r="R73" s="146">
        <v>64</v>
      </c>
    </row>
    <row r="74" spans="1:18" s="24" customFormat="1" ht="60.75" customHeight="1">
      <c r="A74" s="6">
        <v>53</v>
      </c>
      <c r="B74" s="7" t="s">
        <v>83</v>
      </c>
      <c r="C74" s="7" t="s">
        <v>278</v>
      </c>
      <c r="D74" s="57" t="s">
        <v>180</v>
      </c>
      <c r="E74" s="5" t="s">
        <v>41</v>
      </c>
      <c r="F74" s="6">
        <v>167</v>
      </c>
      <c r="G74" s="5" t="s">
        <v>42</v>
      </c>
      <c r="H74" s="5">
        <v>875</v>
      </c>
      <c r="I74" s="8">
        <v>71131000000</v>
      </c>
      <c r="J74" s="3" t="s">
        <v>35</v>
      </c>
      <c r="K74" s="56">
        <v>190</v>
      </c>
      <c r="L74" s="4">
        <v>44166</v>
      </c>
      <c r="M74" s="4">
        <v>44197</v>
      </c>
      <c r="N74" s="5" t="s">
        <v>36</v>
      </c>
      <c r="O74" s="6" t="s">
        <v>59</v>
      </c>
      <c r="P74" s="3" t="s">
        <v>73</v>
      </c>
      <c r="R74" s="146">
        <v>65</v>
      </c>
    </row>
    <row r="75" spans="1:15" s="21" customFormat="1" ht="12.75">
      <c r="A75" s="25"/>
      <c r="B75" s="26"/>
      <c r="C75" s="25"/>
      <c r="D75" s="27"/>
      <c r="G75" s="27"/>
      <c r="H75" s="27"/>
      <c r="I75" s="25"/>
      <c r="J75" s="27"/>
      <c r="K75" s="28"/>
      <c r="L75" s="15"/>
      <c r="M75" s="15"/>
      <c r="N75" s="27"/>
      <c r="O75" s="25"/>
    </row>
    <row r="76" spans="1:14" ht="12.75">
      <c r="A76" s="16" t="s">
        <v>62</v>
      </c>
      <c r="E76" s="29"/>
      <c r="F76" s="30"/>
      <c r="G76" s="16" t="s">
        <v>63</v>
      </c>
      <c r="N76" s="16" t="s">
        <v>336</v>
      </c>
    </row>
    <row r="77" spans="8:14" ht="12.75">
      <c r="H77" s="18"/>
      <c r="K77" s="18">
        <f>SUM(K19:K74)-K46-K50</f>
        <v>99309.4716</v>
      </c>
      <c r="L77" s="16" t="s">
        <v>215</v>
      </c>
      <c r="M77" s="18"/>
      <c r="N77" s="18"/>
    </row>
    <row r="78" spans="8:12" ht="12.75">
      <c r="H78" s="125">
        <f>J78/K77</f>
        <v>0.5279438220271429</v>
      </c>
      <c r="I78" s="16" t="s">
        <v>210</v>
      </c>
      <c r="J78" s="18">
        <f>K77-J79</f>
        <v>52429.822</v>
      </c>
      <c r="K78" s="18">
        <f>K20+K34+K21+K22+K23+K24+K64+K35+K42+K63+K44+K41+K49+K48+K52+K60+K61+K71+K72+K74+K40+K29+K28+K25+K51+K54</f>
        <v>48879.822</v>
      </c>
      <c r="L78" s="16" t="s">
        <v>211</v>
      </c>
    </row>
    <row r="79" spans="1:12" ht="12.75">
      <c r="A79" s="31"/>
      <c r="D79" s="31"/>
      <c r="H79" s="32">
        <f>J79/K79</f>
        <v>0.9296049044925349</v>
      </c>
      <c r="I79" s="16" t="s">
        <v>212</v>
      </c>
      <c r="J79" s="18">
        <f>K77-K78-K68-K62</f>
        <v>46879.649600000004</v>
      </c>
      <c r="K79" s="126">
        <f>K77-K78</f>
        <v>50429.649600000004</v>
      </c>
      <c r="L79" s="16" t="s">
        <v>213</v>
      </c>
    </row>
    <row r="80" spans="1:12" ht="12.75">
      <c r="A80" s="31"/>
      <c r="D80" s="31"/>
      <c r="K80" s="18"/>
      <c r="L80" s="16" t="s">
        <v>214</v>
      </c>
    </row>
    <row r="81" spans="2:14" ht="15">
      <c r="B81" s="33"/>
      <c r="C81" s="34"/>
      <c r="K81" s="18">
        <f>K19+K20+K23+K64+K62+K58+K68+K73+K29</f>
        <v>22304.0698</v>
      </c>
      <c r="L81" s="16" t="s">
        <v>216</v>
      </c>
      <c r="N81" s="32">
        <f>K81/K77</f>
        <v>0.22459156655103985</v>
      </c>
    </row>
    <row r="82" spans="2:14" ht="15">
      <c r="B82" s="33"/>
      <c r="C82" s="34"/>
      <c r="K82" s="127">
        <f>K77-K81+K46</f>
        <v>77355.4018</v>
      </c>
      <c r="L82" s="16" t="s">
        <v>217</v>
      </c>
      <c r="M82" s="166">
        <f>K46</f>
        <v>350</v>
      </c>
      <c r="N82" s="32">
        <f>K83/K77</f>
        <v>0.7754084334489602</v>
      </c>
    </row>
    <row r="83" spans="2:12" ht="15">
      <c r="B83" s="33"/>
      <c r="C83" s="34"/>
      <c r="K83" s="166">
        <f>K82-M82</f>
        <v>77005.4018</v>
      </c>
      <c r="L83" s="16" t="s">
        <v>421</v>
      </c>
    </row>
    <row r="84" spans="2:3" ht="15">
      <c r="B84" s="35"/>
      <c r="C84" s="34"/>
    </row>
    <row r="85" spans="2:3" ht="15">
      <c r="B85" s="33"/>
      <c r="C85" s="34"/>
    </row>
    <row r="86" spans="2:3" ht="15">
      <c r="B86" s="33"/>
      <c r="C86" s="34"/>
    </row>
    <row r="87" spans="2:3" ht="15">
      <c r="B87" s="33"/>
      <c r="C87" s="34"/>
    </row>
    <row r="88" spans="2:12" ht="15">
      <c r="B88" s="33"/>
      <c r="C88" s="34"/>
      <c r="J88" s="16" t="s">
        <v>433</v>
      </c>
      <c r="K88" s="167" t="e">
        <f>K19+K43+#REF!+K47+K50+K58+K62+K66+K73</f>
        <v>#REF!</v>
      </c>
      <c r="L88" s="16">
        <v>9</v>
      </c>
    </row>
    <row r="89" spans="2:12" ht="15">
      <c r="B89" s="33"/>
      <c r="C89" s="34"/>
      <c r="J89" s="16" t="s">
        <v>434</v>
      </c>
      <c r="K89" s="18">
        <f>K68+K46</f>
        <v>1550</v>
      </c>
      <c r="L89" s="16">
        <v>2</v>
      </c>
    </row>
    <row r="90" spans="2:12" ht="15">
      <c r="B90" s="33"/>
      <c r="C90" s="34"/>
      <c r="J90" s="16" t="s">
        <v>435</v>
      </c>
      <c r="K90" s="18" t="e">
        <f>K69+K59+#REF!</f>
        <v>#REF!</v>
      </c>
      <c r="L90" s="16">
        <v>2</v>
      </c>
    </row>
    <row r="91" spans="2:12" ht="15">
      <c r="B91" s="33"/>
      <c r="C91" s="34"/>
      <c r="J91" s="16" t="s">
        <v>436</v>
      </c>
      <c r="K91" s="18">
        <f>K70+K56+K67+K45+K36+K33+K32+K31+K30+K27+K26</f>
        <v>10493.413</v>
      </c>
      <c r="L91" s="16">
        <v>11</v>
      </c>
    </row>
    <row r="92" spans="2:12" ht="15">
      <c r="B92" s="33"/>
      <c r="C92" s="34"/>
      <c r="J92" s="16" t="s">
        <v>437</v>
      </c>
      <c r="K92" s="167" t="e">
        <f>K74+K72+K71+K61+K60+K54+K52+K51+K49+K64+#REF!+K48+K63+K44+K42+K41+K40+K38+K37+K35+K34+K29+K28+K25+K24+K23+K22+K21+K20-K51-50</f>
        <v>#REF!</v>
      </c>
      <c r="L92" s="16">
        <v>28</v>
      </c>
    </row>
    <row r="93" spans="2:12" ht="15">
      <c r="B93" s="33"/>
      <c r="C93" s="34"/>
      <c r="L93" s="16">
        <f>SUM(L88:L92)</f>
        <v>52</v>
      </c>
    </row>
    <row r="94" spans="2:11" ht="12.75">
      <c r="B94" s="36"/>
      <c r="C94" s="37"/>
      <c r="D94" s="38"/>
      <c r="E94" s="38"/>
      <c r="F94" s="38"/>
      <c r="K94" s="167" t="e">
        <f>SUM(K88:K92)</f>
        <v>#REF!</v>
      </c>
    </row>
    <row r="95" spans="2:11" ht="15">
      <c r="B95" s="33"/>
      <c r="K95" s="167" t="e">
        <f>K94-K77</f>
        <v>#REF!</v>
      </c>
    </row>
    <row r="96" spans="1:2" ht="15">
      <c r="A96" s="39"/>
      <c r="B96" s="40"/>
    </row>
    <row r="97" ht="15">
      <c r="B97" s="33"/>
    </row>
    <row r="98" spans="1:2" ht="15">
      <c r="A98" s="39"/>
      <c r="B98" s="40"/>
    </row>
    <row r="100" ht="12.75">
      <c r="A100" s="41"/>
    </row>
    <row r="102" ht="12.75">
      <c r="A102" s="41"/>
    </row>
  </sheetData>
  <sheetProtection/>
  <mergeCells count="32">
    <mergeCell ref="S57:AA57"/>
    <mergeCell ref="A8:D8"/>
    <mergeCell ref="E8:O8"/>
    <mergeCell ref="A9:D9"/>
    <mergeCell ref="A7:D7"/>
    <mergeCell ref="E7:O7"/>
    <mergeCell ref="E9:O9"/>
    <mergeCell ref="A11:D11"/>
    <mergeCell ref="E11:O11"/>
    <mergeCell ref="H15:H16"/>
    <mergeCell ref="A10:D10"/>
    <mergeCell ref="E10:O10"/>
    <mergeCell ref="J1:O1"/>
    <mergeCell ref="A3:O3"/>
    <mergeCell ref="A4:O4"/>
    <mergeCell ref="A6:D6"/>
    <mergeCell ref="E6:O6"/>
    <mergeCell ref="P14:P16"/>
    <mergeCell ref="A12:D12"/>
    <mergeCell ref="E12:O12"/>
    <mergeCell ref="A14:A16"/>
    <mergeCell ref="B14:B16"/>
    <mergeCell ref="C14:C16"/>
    <mergeCell ref="I15:J15"/>
    <mergeCell ref="K15:K16"/>
    <mergeCell ref="N14:N16"/>
    <mergeCell ref="D14:M14"/>
    <mergeCell ref="F15:G15"/>
    <mergeCell ref="O14:O15"/>
    <mergeCell ref="L15:M15"/>
    <mergeCell ref="D15:D16"/>
    <mergeCell ref="E15:E16"/>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65" r:id="rId3"/>
  <rowBreaks count="1" manualBreakCount="1">
    <brk id="54" max="14" man="1"/>
  </rowBreaks>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P91"/>
  <sheetViews>
    <sheetView view="pageBreakPreview" zoomScale="80" zoomScaleSheetLayoutView="80" zoomScalePageLayoutView="0" workbookViewId="0" topLeftCell="A37">
      <selection activeCell="C51" sqref="C51"/>
    </sheetView>
  </sheetViews>
  <sheetFormatPr defaultColWidth="11.00390625" defaultRowHeight="15"/>
  <cols>
    <col min="1" max="1" width="9.00390625" style="16" customWidth="1"/>
    <col min="2" max="2" width="7.7109375" style="16" customWidth="1"/>
    <col min="3" max="3" width="12.7109375" style="16" customWidth="1"/>
    <col min="4" max="4" width="31.00390625" style="16" customWidth="1"/>
    <col min="5" max="5" width="12.8515625" style="16" customWidth="1"/>
    <col min="6" max="6" width="7.00390625" style="16" customWidth="1"/>
    <col min="7" max="7" width="7.140625" style="16" customWidth="1"/>
    <col min="8" max="8" width="13.00390625" style="16" customWidth="1"/>
    <col min="9" max="9" width="11.00390625" style="16" customWidth="1"/>
    <col min="10" max="10" width="16.00390625" style="16" customWidth="1"/>
    <col min="11" max="11" width="11.00390625" style="16" customWidth="1"/>
    <col min="12" max="13" width="11.28125" style="16" customWidth="1"/>
    <col min="14" max="14" width="28.00390625" style="16" customWidth="1"/>
    <col min="15" max="15" width="10.8515625" style="16" customWidth="1"/>
    <col min="16" max="214" width="9.140625" style="16" customWidth="1"/>
    <col min="215" max="215" width="5.140625" style="16" customWidth="1"/>
    <col min="216" max="216" width="3.7109375" style="16" customWidth="1"/>
    <col min="217" max="217" width="5.140625" style="16" customWidth="1"/>
    <col min="218" max="218" width="3.7109375" style="16" customWidth="1"/>
    <col min="219" max="219" width="10.57421875" style="16" customWidth="1"/>
    <col min="220" max="220" width="23.57421875" style="16" customWidth="1"/>
    <col min="221" max="221" width="18.421875" style="16" customWidth="1"/>
    <col min="222" max="222" width="4.8515625" style="16" customWidth="1"/>
    <col min="223" max="223" width="7.140625" style="16" customWidth="1"/>
    <col min="224" max="224" width="11.7109375" style="16" customWidth="1"/>
    <col min="225" max="16384" width="11.00390625" style="16" customWidth="1"/>
  </cols>
  <sheetData>
    <row r="1" spans="10:15" ht="12.75">
      <c r="J1" s="172" t="s">
        <v>277</v>
      </c>
      <c r="K1" s="172"/>
      <c r="L1" s="172"/>
      <c r="M1" s="172"/>
      <c r="N1" s="172"/>
      <c r="O1" s="172"/>
    </row>
    <row r="2" spans="12:15" ht="12.75">
      <c r="L2" s="42"/>
      <c r="M2" s="42"/>
      <c r="N2" s="42"/>
      <c r="O2" s="42"/>
    </row>
    <row r="3" spans="1:15" ht="12.75">
      <c r="A3" s="173" t="s">
        <v>0</v>
      </c>
      <c r="B3" s="173"/>
      <c r="C3" s="173"/>
      <c r="D3" s="173"/>
      <c r="E3" s="173"/>
      <c r="F3" s="173"/>
      <c r="G3" s="173"/>
      <c r="H3" s="173"/>
      <c r="I3" s="173"/>
      <c r="J3" s="173"/>
      <c r="K3" s="173"/>
      <c r="L3" s="173"/>
      <c r="M3" s="173"/>
      <c r="N3" s="173"/>
      <c r="O3" s="173"/>
    </row>
    <row r="4" spans="1:15" ht="12.75">
      <c r="A4" s="173" t="s">
        <v>87</v>
      </c>
      <c r="B4" s="173"/>
      <c r="C4" s="173"/>
      <c r="D4" s="173"/>
      <c r="E4" s="173"/>
      <c r="F4" s="173"/>
      <c r="G4" s="173"/>
      <c r="H4" s="173"/>
      <c r="I4" s="173"/>
      <c r="J4" s="173"/>
      <c r="K4" s="173"/>
      <c r="L4" s="173"/>
      <c r="M4" s="173"/>
      <c r="N4" s="173"/>
      <c r="O4" s="173"/>
    </row>
    <row r="5" spans="1:15" ht="12.75">
      <c r="A5" s="174" t="s">
        <v>162</v>
      </c>
      <c r="B5" s="174"/>
      <c r="C5" s="174"/>
      <c r="D5" s="174"/>
      <c r="E5" s="174"/>
      <c r="F5" s="174"/>
      <c r="G5" s="174"/>
      <c r="H5" s="174"/>
      <c r="I5" s="174"/>
      <c r="J5" s="174"/>
      <c r="K5" s="174"/>
      <c r="L5" s="174"/>
      <c r="M5" s="174"/>
      <c r="N5" s="174"/>
      <c r="O5" s="174"/>
    </row>
    <row r="7" spans="1:15" ht="12.75">
      <c r="A7" s="169" t="s">
        <v>1</v>
      </c>
      <c r="B7" s="169"/>
      <c r="C7" s="169"/>
      <c r="D7" s="169"/>
      <c r="E7" s="175" t="s">
        <v>2</v>
      </c>
      <c r="F7" s="175"/>
      <c r="G7" s="175"/>
      <c r="H7" s="175"/>
      <c r="I7" s="175"/>
      <c r="J7" s="175"/>
      <c r="K7" s="175"/>
      <c r="L7" s="175"/>
      <c r="M7" s="175"/>
      <c r="N7" s="175"/>
      <c r="O7" s="175"/>
    </row>
    <row r="8" spans="1:15" ht="12.75">
      <c r="A8" s="169" t="s">
        <v>3</v>
      </c>
      <c r="B8" s="169"/>
      <c r="C8" s="169"/>
      <c r="D8" s="169"/>
      <c r="E8" s="175" t="s">
        <v>4</v>
      </c>
      <c r="F8" s="175"/>
      <c r="G8" s="175"/>
      <c r="H8" s="175"/>
      <c r="I8" s="175"/>
      <c r="J8" s="175"/>
      <c r="K8" s="175"/>
      <c r="L8" s="175"/>
      <c r="M8" s="175"/>
      <c r="N8" s="175"/>
      <c r="O8" s="175"/>
    </row>
    <row r="9" spans="1:15" ht="12.75">
      <c r="A9" s="169" t="s">
        <v>5</v>
      </c>
      <c r="B9" s="169"/>
      <c r="C9" s="169"/>
      <c r="D9" s="169"/>
      <c r="E9" s="175" t="s">
        <v>6</v>
      </c>
      <c r="F9" s="175"/>
      <c r="G9" s="175"/>
      <c r="H9" s="175"/>
      <c r="I9" s="175"/>
      <c r="J9" s="175"/>
      <c r="K9" s="175"/>
      <c r="L9" s="175"/>
      <c r="M9" s="175"/>
      <c r="N9" s="175"/>
      <c r="O9" s="175"/>
    </row>
    <row r="10" spans="1:15" ht="12.75">
      <c r="A10" s="169" t="s">
        <v>7</v>
      </c>
      <c r="B10" s="169"/>
      <c r="C10" s="169"/>
      <c r="D10" s="169"/>
      <c r="E10" s="175" t="s">
        <v>8</v>
      </c>
      <c r="F10" s="175"/>
      <c r="G10" s="175"/>
      <c r="H10" s="175"/>
      <c r="I10" s="175"/>
      <c r="J10" s="175"/>
      <c r="K10" s="175"/>
      <c r="L10" s="175"/>
      <c r="M10" s="175"/>
      <c r="N10" s="175"/>
      <c r="O10" s="175"/>
    </row>
    <row r="11" spans="1:15" ht="12.75">
      <c r="A11" s="169" t="s">
        <v>9</v>
      </c>
      <c r="B11" s="169"/>
      <c r="C11" s="169"/>
      <c r="D11" s="169"/>
      <c r="E11" s="170">
        <v>8601045593</v>
      </c>
      <c r="F11" s="170"/>
      <c r="G11" s="170"/>
      <c r="H11" s="170"/>
      <c r="I11" s="170"/>
      <c r="J11" s="170"/>
      <c r="K11" s="170"/>
      <c r="L11" s="170"/>
      <c r="M11" s="170"/>
      <c r="N11" s="170"/>
      <c r="O11" s="170"/>
    </row>
    <row r="12" spans="1:15" ht="12.75">
      <c r="A12" s="169" t="s">
        <v>10</v>
      </c>
      <c r="B12" s="169"/>
      <c r="C12" s="169"/>
      <c r="D12" s="169"/>
      <c r="E12" s="170">
        <v>860101001</v>
      </c>
      <c r="F12" s="170"/>
      <c r="G12" s="170"/>
      <c r="H12" s="170"/>
      <c r="I12" s="170"/>
      <c r="J12" s="170"/>
      <c r="K12" s="170"/>
      <c r="L12" s="170"/>
      <c r="M12" s="170"/>
      <c r="N12" s="170"/>
      <c r="O12" s="170"/>
    </row>
    <row r="13" spans="1:15" ht="12.75">
      <c r="A13" s="169" t="s">
        <v>11</v>
      </c>
      <c r="B13" s="169"/>
      <c r="C13" s="169"/>
      <c r="D13" s="169"/>
      <c r="E13" s="170">
        <v>71131000000</v>
      </c>
      <c r="F13" s="170"/>
      <c r="G13" s="170"/>
      <c r="H13" s="170"/>
      <c r="I13" s="170"/>
      <c r="J13" s="170"/>
      <c r="K13" s="170"/>
      <c r="L13" s="170"/>
      <c r="M13" s="170"/>
      <c r="N13" s="170"/>
      <c r="O13" s="170"/>
    </row>
    <row r="15" spans="1:15" ht="12.75">
      <c r="A15" s="171" t="s">
        <v>12</v>
      </c>
      <c r="B15" s="171" t="s">
        <v>13</v>
      </c>
      <c r="C15" s="171" t="s">
        <v>14</v>
      </c>
      <c r="D15" s="168" t="s">
        <v>15</v>
      </c>
      <c r="E15" s="168"/>
      <c r="F15" s="168"/>
      <c r="G15" s="168"/>
      <c r="H15" s="168"/>
      <c r="I15" s="168"/>
      <c r="J15" s="168"/>
      <c r="K15" s="168"/>
      <c r="L15" s="168"/>
      <c r="M15" s="168"/>
      <c r="N15" s="168" t="s">
        <v>16</v>
      </c>
      <c r="O15" s="168" t="s">
        <v>17</v>
      </c>
    </row>
    <row r="16" spans="1:15" ht="31.5" customHeight="1">
      <c r="A16" s="171"/>
      <c r="B16" s="171"/>
      <c r="C16" s="171"/>
      <c r="D16" s="168" t="s">
        <v>18</v>
      </c>
      <c r="E16" s="168" t="s">
        <v>19</v>
      </c>
      <c r="F16" s="168" t="s">
        <v>20</v>
      </c>
      <c r="G16" s="168"/>
      <c r="H16" s="168" t="s">
        <v>21</v>
      </c>
      <c r="I16" s="168" t="s">
        <v>22</v>
      </c>
      <c r="J16" s="168"/>
      <c r="K16" s="168" t="s">
        <v>23</v>
      </c>
      <c r="L16" s="168" t="s">
        <v>24</v>
      </c>
      <c r="M16" s="168"/>
      <c r="N16" s="168"/>
      <c r="O16" s="168"/>
    </row>
    <row r="17" spans="1:15" ht="78.75" customHeight="1">
      <c r="A17" s="171"/>
      <c r="B17" s="171"/>
      <c r="C17" s="171"/>
      <c r="D17" s="168"/>
      <c r="E17" s="168"/>
      <c r="F17" s="19" t="s">
        <v>25</v>
      </c>
      <c r="G17" s="19" t="s">
        <v>26</v>
      </c>
      <c r="H17" s="168"/>
      <c r="I17" s="5" t="s">
        <v>27</v>
      </c>
      <c r="J17" s="5" t="s">
        <v>26</v>
      </c>
      <c r="K17" s="168"/>
      <c r="L17" s="5" t="s">
        <v>28</v>
      </c>
      <c r="M17" s="5" t="s">
        <v>29</v>
      </c>
      <c r="N17" s="168"/>
      <c r="O17" s="5" t="s">
        <v>30</v>
      </c>
    </row>
    <row r="18" spans="1:15" ht="12.75" customHeight="1">
      <c r="A18" s="47">
        <v>1</v>
      </c>
      <c r="B18" s="47">
        <v>2</v>
      </c>
      <c r="C18" s="48">
        <v>3</v>
      </c>
      <c r="D18" s="47">
        <v>4</v>
      </c>
      <c r="E18" s="47">
        <v>5</v>
      </c>
      <c r="F18" s="48">
        <v>6</v>
      </c>
      <c r="G18" s="47">
        <v>7</v>
      </c>
      <c r="H18" s="47">
        <v>8</v>
      </c>
      <c r="I18" s="48">
        <v>9</v>
      </c>
      <c r="J18" s="47">
        <v>10</v>
      </c>
      <c r="K18" s="47">
        <v>11</v>
      </c>
      <c r="L18" s="48">
        <v>12</v>
      </c>
      <c r="M18" s="47">
        <v>13</v>
      </c>
      <c r="N18" s="47">
        <v>14</v>
      </c>
      <c r="O18" s="48">
        <v>15</v>
      </c>
    </row>
    <row r="19" spans="1:15" ht="12.75" customHeight="1">
      <c r="A19" s="78"/>
      <c r="B19" s="78"/>
      <c r="C19" s="78"/>
      <c r="D19" s="78"/>
      <c r="E19" s="78"/>
      <c r="F19" s="78"/>
      <c r="G19" s="78"/>
      <c r="H19" s="78"/>
      <c r="I19" s="77" t="s">
        <v>163</v>
      </c>
      <c r="J19" s="78"/>
      <c r="K19" s="78"/>
      <c r="L19" s="78"/>
      <c r="M19" s="78"/>
      <c r="N19" s="78"/>
      <c r="O19" s="79"/>
    </row>
    <row r="20" spans="1:15" s="22" customFormat="1" ht="53.25" customHeight="1">
      <c r="A20" s="6">
        <v>1</v>
      </c>
      <c r="B20" s="7" t="s">
        <v>83</v>
      </c>
      <c r="C20" s="7" t="s">
        <v>83</v>
      </c>
      <c r="D20" s="57" t="s">
        <v>207</v>
      </c>
      <c r="E20" s="5" t="s">
        <v>406</v>
      </c>
      <c r="F20" s="6">
        <v>167</v>
      </c>
      <c r="G20" s="5" t="s">
        <v>42</v>
      </c>
      <c r="H20" s="5">
        <v>3175</v>
      </c>
      <c r="I20" s="8">
        <v>71131000000</v>
      </c>
      <c r="J20" s="3" t="s">
        <v>35</v>
      </c>
      <c r="K20" s="55">
        <f>1960/4</f>
        <v>490</v>
      </c>
      <c r="L20" s="49">
        <v>43862</v>
      </c>
      <c r="M20" s="49">
        <v>43891</v>
      </c>
      <c r="N20" s="5" t="s">
        <v>36</v>
      </c>
      <c r="O20" s="6" t="s">
        <v>59</v>
      </c>
    </row>
    <row r="21" spans="1:15" ht="53.25" customHeight="1">
      <c r="A21" s="6">
        <v>2</v>
      </c>
      <c r="B21" s="7" t="s">
        <v>83</v>
      </c>
      <c r="C21" s="7" t="s">
        <v>83</v>
      </c>
      <c r="D21" s="5" t="s">
        <v>86</v>
      </c>
      <c r="E21" s="5" t="s">
        <v>406</v>
      </c>
      <c r="F21" s="6">
        <v>167</v>
      </c>
      <c r="G21" s="5" t="s">
        <v>42</v>
      </c>
      <c r="H21" s="5">
        <v>299.75</v>
      </c>
      <c r="I21" s="11">
        <v>71131000000</v>
      </c>
      <c r="J21" s="5" t="s">
        <v>35</v>
      </c>
      <c r="K21" s="14">
        <v>479.6</v>
      </c>
      <c r="L21" s="4">
        <v>43862</v>
      </c>
      <c r="M21" s="4">
        <v>43891</v>
      </c>
      <c r="N21" s="5" t="s">
        <v>36</v>
      </c>
      <c r="O21" s="11" t="s">
        <v>46</v>
      </c>
    </row>
    <row r="22" spans="1:15" s="22" customFormat="1" ht="45" customHeight="1">
      <c r="A22" s="6">
        <v>3</v>
      </c>
      <c r="B22" s="7" t="s">
        <v>253</v>
      </c>
      <c r="C22" s="7" t="s">
        <v>252</v>
      </c>
      <c r="D22" s="57" t="s">
        <v>171</v>
      </c>
      <c r="E22" s="5" t="s">
        <v>406</v>
      </c>
      <c r="F22" s="11">
        <v>168</v>
      </c>
      <c r="G22" s="17" t="s">
        <v>208</v>
      </c>
      <c r="H22" s="17">
        <v>21</v>
      </c>
      <c r="I22" s="11">
        <v>71131000000</v>
      </c>
      <c r="J22" s="17" t="s">
        <v>35</v>
      </c>
      <c r="K22" s="14">
        <v>352.8</v>
      </c>
      <c r="L22" s="4">
        <v>43862</v>
      </c>
      <c r="M22" s="4">
        <v>43891</v>
      </c>
      <c r="N22" s="5" t="s">
        <v>36</v>
      </c>
      <c r="O22" s="6" t="s">
        <v>59</v>
      </c>
    </row>
    <row r="23" spans="1:15" s="22" customFormat="1" ht="45" customHeight="1">
      <c r="A23" s="6">
        <v>4</v>
      </c>
      <c r="B23" s="9" t="s">
        <v>74</v>
      </c>
      <c r="C23" s="9" t="s">
        <v>71</v>
      </c>
      <c r="D23" s="57" t="s">
        <v>168</v>
      </c>
      <c r="E23" s="5" t="s">
        <v>406</v>
      </c>
      <c r="F23" s="11">
        <v>876</v>
      </c>
      <c r="G23" s="17" t="s">
        <v>40</v>
      </c>
      <c r="H23" s="17">
        <v>1</v>
      </c>
      <c r="I23" s="11">
        <v>71131000000</v>
      </c>
      <c r="J23" s="17" t="s">
        <v>35</v>
      </c>
      <c r="K23" s="14">
        <v>425.405</v>
      </c>
      <c r="L23" s="4">
        <v>43862</v>
      </c>
      <c r="M23" s="4">
        <v>43922</v>
      </c>
      <c r="N23" s="5" t="s">
        <v>53</v>
      </c>
      <c r="O23" s="6" t="s">
        <v>46</v>
      </c>
    </row>
    <row r="24" spans="1:15" s="22" customFormat="1" ht="45" customHeight="1">
      <c r="A24" s="6">
        <v>5</v>
      </c>
      <c r="B24" s="7" t="s">
        <v>260</v>
      </c>
      <c r="C24" s="7" t="s">
        <v>261</v>
      </c>
      <c r="D24" s="57" t="s">
        <v>262</v>
      </c>
      <c r="E24" s="17" t="s">
        <v>39</v>
      </c>
      <c r="F24" s="11">
        <v>876</v>
      </c>
      <c r="G24" s="17" t="s">
        <v>40</v>
      </c>
      <c r="H24" s="17">
        <v>1</v>
      </c>
      <c r="I24" s="11">
        <v>71131000000</v>
      </c>
      <c r="J24" s="17" t="s">
        <v>35</v>
      </c>
      <c r="K24" s="14">
        <v>2801.351</v>
      </c>
      <c r="L24" s="4">
        <v>43862</v>
      </c>
      <c r="M24" s="4">
        <v>43922</v>
      </c>
      <c r="N24" s="5" t="s">
        <v>53</v>
      </c>
      <c r="O24" s="6" t="s">
        <v>46</v>
      </c>
    </row>
    <row r="25" spans="1:15" s="22" customFormat="1" ht="45" customHeight="1">
      <c r="A25" s="6">
        <v>6</v>
      </c>
      <c r="B25" s="7" t="s">
        <v>203</v>
      </c>
      <c r="C25" s="7" t="s">
        <v>263</v>
      </c>
      <c r="D25" s="57" t="s">
        <v>264</v>
      </c>
      <c r="E25" s="17" t="s">
        <v>39</v>
      </c>
      <c r="F25" s="11">
        <v>876</v>
      </c>
      <c r="G25" s="17" t="s">
        <v>40</v>
      </c>
      <c r="H25" s="17">
        <v>1</v>
      </c>
      <c r="I25" s="11">
        <v>71131000000</v>
      </c>
      <c r="J25" s="17" t="s">
        <v>35</v>
      </c>
      <c r="K25" s="14">
        <v>1034.674</v>
      </c>
      <c r="L25" s="4">
        <v>43862</v>
      </c>
      <c r="M25" s="4">
        <v>43922</v>
      </c>
      <c r="N25" s="5" t="s">
        <v>53</v>
      </c>
      <c r="O25" s="6" t="s">
        <v>46</v>
      </c>
    </row>
    <row r="26" spans="1:15" s="22" customFormat="1" ht="45" customHeight="1">
      <c r="A26" s="6">
        <v>7</v>
      </c>
      <c r="B26" s="87" t="s">
        <v>271</v>
      </c>
      <c r="C26" s="7" t="s">
        <v>265</v>
      </c>
      <c r="D26" s="57" t="s">
        <v>266</v>
      </c>
      <c r="E26" s="17" t="s">
        <v>39</v>
      </c>
      <c r="F26" s="11">
        <v>876</v>
      </c>
      <c r="G26" s="17" t="s">
        <v>40</v>
      </c>
      <c r="H26" s="17">
        <v>1</v>
      </c>
      <c r="I26" s="11">
        <v>71131000000</v>
      </c>
      <c r="J26" s="17" t="s">
        <v>35</v>
      </c>
      <c r="K26" s="14">
        <v>478</v>
      </c>
      <c r="L26" s="4">
        <v>43862</v>
      </c>
      <c r="M26" s="4">
        <v>43922</v>
      </c>
      <c r="N26" s="5" t="s">
        <v>36</v>
      </c>
      <c r="O26" s="11" t="s">
        <v>59</v>
      </c>
    </row>
    <row r="27" spans="1:15" s="22" customFormat="1" ht="45" customHeight="1">
      <c r="A27" s="6">
        <v>8</v>
      </c>
      <c r="B27" s="7" t="s">
        <v>268</v>
      </c>
      <c r="C27" s="7" t="s">
        <v>269</v>
      </c>
      <c r="D27" s="57" t="s">
        <v>270</v>
      </c>
      <c r="E27" s="17" t="s">
        <v>39</v>
      </c>
      <c r="F27" s="11">
        <v>876</v>
      </c>
      <c r="G27" s="17" t="s">
        <v>40</v>
      </c>
      <c r="H27" s="17">
        <v>1</v>
      </c>
      <c r="I27" s="11">
        <v>71131000000</v>
      </c>
      <c r="J27" s="17" t="s">
        <v>35</v>
      </c>
      <c r="K27" s="14">
        <v>1098.419</v>
      </c>
      <c r="L27" s="4">
        <v>43862</v>
      </c>
      <c r="M27" s="4">
        <v>43922</v>
      </c>
      <c r="N27" s="5" t="s">
        <v>53</v>
      </c>
      <c r="O27" s="6" t="s">
        <v>46</v>
      </c>
    </row>
    <row r="28" spans="1:15" s="22" customFormat="1" ht="45" customHeight="1">
      <c r="A28" s="6">
        <v>9</v>
      </c>
      <c r="B28" s="87" t="s">
        <v>271</v>
      </c>
      <c r="C28" s="7" t="s">
        <v>265</v>
      </c>
      <c r="D28" s="57" t="s">
        <v>413</v>
      </c>
      <c r="E28" s="17" t="s">
        <v>39</v>
      </c>
      <c r="F28" s="11">
        <v>876</v>
      </c>
      <c r="G28" s="17" t="s">
        <v>40</v>
      </c>
      <c r="H28" s="17">
        <v>1</v>
      </c>
      <c r="I28" s="11">
        <v>71131000000</v>
      </c>
      <c r="J28" s="17" t="s">
        <v>35</v>
      </c>
      <c r="K28" s="14">
        <v>199.287</v>
      </c>
      <c r="L28" s="4">
        <v>43891</v>
      </c>
      <c r="M28" s="4">
        <v>43922</v>
      </c>
      <c r="N28" s="5" t="s">
        <v>53</v>
      </c>
      <c r="O28" s="6" t="s">
        <v>46</v>
      </c>
    </row>
    <row r="29" spans="1:15" s="22" customFormat="1" ht="45" customHeight="1">
      <c r="A29" s="6">
        <v>10</v>
      </c>
      <c r="B29" s="87" t="s">
        <v>415</v>
      </c>
      <c r="C29" s="7" t="s">
        <v>416</v>
      </c>
      <c r="D29" s="57" t="s">
        <v>414</v>
      </c>
      <c r="E29" s="17" t="s">
        <v>39</v>
      </c>
      <c r="F29" s="11">
        <v>876</v>
      </c>
      <c r="G29" s="17" t="s">
        <v>40</v>
      </c>
      <c r="H29" s="17">
        <v>1</v>
      </c>
      <c r="I29" s="11">
        <v>71131000000</v>
      </c>
      <c r="J29" s="17" t="s">
        <v>35</v>
      </c>
      <c r="K29" s="14">
        <v>266.133</v>
      </c>
      <c r="L29" s="4">
        <v>43891</v>
      </c>
      <c r="M29" s="4">
        <v>43922</v>
      </c>
      <c r="N29" s="5" t="s">
        <v>53</v>
      </c>
      <c r="O29" s="6" t="s">
        <v>46</v>
      </c>
    </row>
    <row r="30" spans="1:15" s="22" customFormat="1" ht="45" customHeight="1">
      <c r="A30" s="6">
        <v>11</v>
      </c>
      <c r="B30" s="7" t="s">
        <v>268</v>
      </c>
      <c r="C30" s="7" t="s">
        <v>269</v>
      </c>
      <c r="D30" s="57" t="s">
        <v>270</v>
      </c>
      <c r="E30" s="17" t="s">
        <v>39</v>
      </c>
      <c r="F30" s="11">
        <v>876</v>
      </c>
      <c r="G30" s="17" t="s">
        <v>40</v>
      </c>
      <c r="H30" s="17">
        <v>1</v>
      </c>
      <c r="I30" s="11">
        <v>71131000000</v>
      </c>
      <c r="J30" s="17" t="s">
        <v>35</v>
      </c>
      <c r="K30" s="14">
        <v>1300</v>
      </c>
      <c r="L30" s="4">
        <v>43891</v>
      </c>
      <c r="M30" s="4">
        <v>43952</v>
      </c>
      <c r="N30" s="5" t="s">
        <v>53</v>
      </c>
      <c r="O30" s="6" t="s">
        <v>46</v>
      </c>
    </row>
    <row r="31" spans="1:15" s="22" customFormat="1" ht="52.5">
      <c r="A31" s="6">
        <v>12</v>
      </c>
      <c r="B31" s="2" t="s">
        <v>75</v>
      </c>
      <c r="C31" s="2" t="s">
        <v>78</v>
      </c>
      <c r="D31" s="5" t="s">
        <v>186</v>
      </c>
      <c r="E31" s="3" t="s">
        <v>39</v>
      </c>
      <c r="F31" s="11">
        <v>876</v>
      </c>
      <c r="G31" s="17" t="s">
        <v>40</v>
      </c>
      <c r="H31" s="17">
        <v>1</v>
      </c>
      <c r="I31" s="11">
        <v>71131000000</v>
      </c>
      <c r="J31" s="17" t="s">
        <v>35</v>
      </c>
      <c r="K31" s="123">
        <v>411.84</v>
      </c>
      <c r="L31" s="4">
        <v>43891</v>
      </c>
      <c r="M31" s="4">
        <v>44287</v>
      </c>
      <c r="N31" s="5" t="s">
        <v>36</v>
      </c>
      <c r="O31" s="11" t="s">
        <v>59</v>
      </c>
    </row>
    <row r="32" spans="1:15" s="22" customFormat="1" ht="32.25" customHeight="1">
      <c r="A32" s="6">
        <v>13</v>
      </c>
      <c r="B32" s="7" t="s">
        <v>83</v>
      </c>
      <c r="C32" s="7" t="s">
        <v>83</v>
      </c>
      <c r="D32" s="57" t="s">
        <v>189</v>
      </c>
      <c r="E32" s="5" t="s">
        <v>41</v>
      </c>
      <c r="F32" s="6">
        <v>167</v>
      </c>
      <c r="G32" s="5" t="s">
        <v>42</v>
      </c>
      <c r="H32" s="5">
        <v>299.75</v>
      </c>
      <c r="I32" s="11">
        <v>71131000000</v>
      </c>
      <c r="J32" s="5" t="s">
        <v>35</v>
      </c>
      <c r="K32" s="14">
        <v>480</v>
      </c>
      <c r="L32" s="4">
        <v>43891</v>
      </c>
      <c r="M32" s="4">
        <v>43922</v>
      </c>
      <c r="N32" s="5" t="s">
        <v>36</v>
      </c>
      <c r="O32" s="11" t="s">
        <v>46</v>
      </c>
    </row>
    <row r="33" spans="1:15" ht="33.75" customHeight="1">
      <c r="A33" s="6">
        <v>14</v>
      </c>
      <c r="B33" s="23" t="s">
        <v>255</v>
      </c>
      <c r="C33" s="23" t="s">
        <v>254</v>
      </c>
      <c r="D33" s="5" t="s">
        <v>275</v>
      </c>
      <c r="E33" s="3" t="s">
        <v>69</v>
      </c>
      <c r="F33" s="6">
        <v>796</v>
      </c>
      <c r="G33" s="6" t="s">
        <v>161</v>
      </c>
      <c r="H33" s="13">
        <v>1</v>
      </c>
      <c r="I33" s="11">
        <v>71131000000</v>
      </c>
      <c r="J33" s="17" t="s">
        <v>35</v>
      </c>
      <c r="K33" s="12">
        <v>1359.666</v>
      </c>
      <c r="L33" s="4">
        <v>43862</v>
      </c>
      <c r="M33" s="4">
        <v>43922</v>
      </c>
      <c r="N33" s="5" t="s">
        <v>53</v>
      </c>
      <c r="O33" s="6" t="s">
        <v>46</v>
      </c>
    </row>
    <row r="34" spans="1:16" ht="33.75" customHeight="1">
      <c r="A34" s="6">
        <v>15</v>
      </c>
      <c r="B34" s="7" t="s">
        <v>260</v>
      </c>
      <c r="C34" s="7" t="s">
        <v>261</v>
      </c>
      <c r="D34" s="57" t="s">
        <v>262</v>
      </c>
      <c r="E34" s="17" t="s">
        <v>39</v>
      </c>
      <c r="F34" s="11">
        <v>876</v>
      </c>
      <c r="G34" s="17" t="s">
        <v>40</v>
      </c>
      <c r="H34" s="17">
        <v>1</v>
      </c>
      <c r="I34" s="11">
        <v>71131000000</v>
      </c>
      <c r="J34" s="17" t="s">
        <v>35</v>
      </c>
      <c r="K34" s="14">
        <v>2801.351</v>
      </c>
      <c r="L34" s="4">
        <v>43891</v>
      </c>
      <c r="M34" s="4">
        <v>43952</v>
      </c>
      <c r="N34" s="17" t="s">
        <v>199</v>
      </c>
      <c r="O34" s="6" t="s">
        <v>46</v>
      </c>
      <c r="P34" s="3"/>
    </row>
    <row r="35" spans="1:15" ht="12.75" customHeight="1">
      <c r="A35" s="80"/>
      <c r="B35" s="81"/>
      <c r="C35" s="81"/>
      <c r="D35" s="81"/>
      <c r="E35" s="81"/>
      <c r="F35" s="81"/>
      <c r="G35" s="81"/>
      <c r="H35" s="81"/>
      <c r="I35" s="82" t="s">
        <v>164</v>
      </c>
      <c r="J35" s="81"/>
      <c r="K35" s="81"/>
      <c r="L35" s="81"/>
      <c r="M35" s="81"/>
      <c r="N35" s="81"/>
      <c r="O35" s="83"/>
    </row>
    <row r="36" spans="1:15" s="21" customFormat="1" ht="45" customHeight="1">
      <c r="A36" s="6">
        <v>16</v>
      </c>
      <c r="B36" s="7" t="s">
        <v>203</v>
      </c>
      <c r="C36" s="7" t="s">
        <v>249</v>
      </c>
      <c r="D36" s="57" t="s">
        <v>196</v>
      </c>
      <c r="E36" s="3" t="s">
        <v>69</v>
      </c>
      <c r="F36" s="11">
        <v>876</v>
      </c>
      <c r="G36" s="17" t="s">
        <v>40</v>
      </c>
      <c r="H36" s="17">
        <v>1</v>
      </c>
      <c r="I36" s="11">
        <v>71131000000</v>
      </c>
      <c r="J36" s="17" t="s">
        <v>35</v>
      </c>
      <c r="K36" s="124">
        <v>215</v>
      </c>
      <c r="L36" s="4">
        <v>43922</v>
      </c>
      <c r="M36" s="4">
        <v>43952</v>
      </c>
      <c r="N36" s="5" t="s">
        <v>36</v>
      </c>
      <c r="O36" s="6" t="s">
        <v>59</v>
      </c>
    </row>
    <row r="37" spans="1:15" s="21" customFormat="1" ht="68.25" customHeight="1">
      <c r="A37" s="6">
        <v>17</v>
      </c>
      <c r="B37" s="7" t="s">
        <v>203</v>
      </c>
      <c r="C37" s="7" t="s">
        <v>249</v>
      </c>
      <c r="D37" s="57" t="s">
        <v>169</v>
      </c>
      <c r="E37" s="59" t="s">
        <v>41</v>
      </c>
      <c r="F37" s="58">
        <v>876</v>
      </c>
      <c r="G37" s="59" t="s">
        <v>49</v>
      </c>
      <c r="H37" s="59" t="s">
        <v>50</v>
      </c>
      <c r="I37" s="60">
        <v>71131000000</v>
      </c>
      <c r="J37" s="3" t="s">
        <v>35</v>
      </c>
      <c r="K37" s="124">
        <f>600/2</f>
        <v>300</v>
      </c>
      <c r="L37" s="4">
        <v>43983</v>
      </c>
      <c r="M37" s="4">
        <v>44013</v>
      </c>
      <c r="N37" s="5" t="s">
        <v>36</v>
      </c>
      <c r="O37" s="6" t="s">
        <v>59</v>
      </c>
    </row>
    <row r="38" spans="1:15" s="22" customFormat="1" ht="45" customHeight="1">
      <c r="A38" s="6">
        <v>18</v>
      </c>
      <c r="B38" s="2" t="s">
        <v>257</v>
      </c>
      <c r="C38" s="2" t="s">
        <v>256</v>
      </c>
      <c r="D38" s="57" t="s">
        <v>190</v>
      </c>
      <c r="E38" s="3" t="s">
        <v>69</v>
      </c>
      <c r="F38" s="6">
        <v>796</v>
      </c>
      <c r="G38" s="5" t="s">
        <v>161</v>
      </c>
      <c r="H38" s="5">
        <v>22</v>
      </c>
      <c r="I38" s="11">
        <v>71131000000</v>
      </c>
      <c r="J38" s="17" t="s">
        <v>35</v>
      </c>
      <c r="K38" s="14">
        <v>300</v>
      </c>
      <c r="L38" s="4">
        <v>43983</v>
      </c>
      <c r="M38" s="4">
        <v>44013</v>
      </c>
      <c r="N38" s="59" t="s">
        <v>36</v>
      </c>
      <c r="O38" s="6" t="s">
        <v>59</v>
      </c>
    </row>
    <row r="39" spans="1:15" ht="45" customHeight="1">
      <c r="A39" s="6">
        <v>19</v>
      </c>
      <c r="B39" s="7" t="s">
        <v>66</v>
      </c>
      <c r="C39" s="84" t="s">
        <v>67</v>
      </c>
      <c r="D39" s="3" t="s">
        <v>82</v>
      </c>
      <c r="E39" s="3" t="s">
        <v>69</v>
      </c>
      <c r="F39" s="8">
        <v>112</v>
      </c>
      <c r="G39" s="3" t="s">
        <v>68</v>
      </c>
      <c r="H39" s="13">
        <v>22000</v>
      </c>
      <c r="I39" s="8">
        <v>71131000000</v>
      </c>
      <c r="J39" s="3" t="s">
        <v>35</v>
      </c>
      <c r="K39" s="12">
        <v>1100</v>
      </c>
      <c r="L39" s="4">
        <v>43983</v>
      </c>
      <c r="M39" s="4">
        <v>44348</v>
      </c>
      <c r="N39" s="17" t="s">
        <v>199</v>
      </c>
      <c r="O39" s="17" t="s">
        <v>46</v>
      </c>
    </row>
    <row r="40" spans="1:15" s="21" customFormat="1" ht="32.25" customHeight="1">
      <c r="A40" s="6">
        <v>20</v>
      </c>
      <c r="B40" s="7" t="s">
        <v>83</v>
      </c>
      <c r="C40" s="19" t="s">
        <v>83</v>
      </c>
      <c r="D40" s="57" t="s">
        <v>189</v>
      </c>
      <c r="E40" s="5" t="s">
        <v>41</v>
      </c>
      <c r="F40" s="6">
        <v>167</v>
      </c>
      <c r="G40" s="5" t="s">
        <v>42</v>
      </c>
      <c r="H40" s="5">
        <v>299.75</v>
      </c>
      <c r="I40" s="11">
        <v>71131000000</v>
      </c>
      <c r="J40" s="5" t="s">
        <v>35</v>
      </c>
      <c r="K40" s="14">
        <v>480</v>
      </c>
      <c r="L40" s="4">
        <v>43922</v>
      </c>
      <c r="M40" s="4">
        <v>43952</v>
      </c>
      <c r="N40" s="5" t="s">
        <v>36</v>
      </c>
      <c r="O40" s="6" t="s">
        <v>59</v>
      </c>
    </row>
    <row r="41" spans="1:15" s="21" customFormat="1" ht="42" customHeight="1">
      <c r="A41" s="6">
        <v>21</v>
      </c>
      <c r="B41" s="7" t="s">
        <v>85</v>
      </c>
      <c r="C41" s="10" t="s">
        <v>84</v>
      </c>
      <c r="D41" s="17" t="s">
        <v>429</v>
      </c>
      <c r="E41" s="17" t="s">
        <v>39</v>
      </c>
      <c r="F41" s="11">
        <v>876</v>
      </c>
      <c r="G41" s="17" t="s">
        <v>40</v>
      </c>
      <c r="H41" s="17">
        <v>1</v>
      </c>
      <c r="I41" s="11">
        <v>71131000000</v>
      </c>
      <c r="J41" s="17" t="s">
        <v>35</v>
      </c>
      <c r="K41" s="1">
        <v>1018.883</v>
      </c>
      <c r="L41" s="4">
        <v>43983</v>
      </c>
      <c r="M41" s="4">
        <v>44013</v>
      </c>
      <c r="N41" s="5" t="s">
        <v>53</v>
      </c>
      <c r="O41" s="6" t="s">
        <v>46</v>
      </c>
    </row>
    <row r="42" spans="1:15" s="21" customFormat="1" ht="77.25" customHeight="1">
      <c r="A42" s="6">
        <v>22</v>
      </c>
      <c r="B42" s="7" t="s">
        <v>37</v>
      </c>
      <c r="C42" s="86" t="s">
        <v>38</v>
      </c>
      <c r="D42" s="17" t="s">
        <v>177</v>
      </c>
      <c r="E42" s="17" t="s">
        <v>39</v>
      </c>
      <c r="F42" s="11">
        <v>876</v>
      </c>
      <c r="G42" s="17" t="s">
        <v>40</v>
      </c>
      <c r="H42" s="17">
        <v>1</v>
      </c>
      <c r="I42" s="8">
        <v>71131000000</v>
      </c>
      <c r="J42" s="3" t="s">
        <v>35</v>
      </c>
      <c r="K42" s="1">
        <v>350</v>
      </c>
      <c r="L42" s="4">
        <v>43922</v>
      </c>
      <c r="M42" s="4">
        <v>44228</v>
      </c>
      <c r="N42" s="17" t="s">
        <v>160</v>
      </c>
      <c r="O42" s="17" t="s">
        <v>46</v>
      </c>
    </row>
    <row r="43" spans="1:15" s="21" customFormat="1" ht="56.25" customHeight="1">
      <c r="A43" s="6">
        <v>23</v>
      </c>
      <c r="B43" s="7" t="s">
        <v>37</v>
      </c>
      <c r="C43" s="86" t="s">
        <v>38</v>
      </c>
      <c r="D43" s="17" t="s">
        <v>178</v>
      </c>
      <c r="E43" s="17" t="s">
        <v>39</v>
      </c>
      <c r="F43" s="11">
        <v>876</v>
      </c>
      <c r="G43" s="17" t="s">
        <v>40</v>
      </c>
      <c r="H43" s="17">
        <v>1</v>
      </c>
      <c r="I43" s="8">
        <v>71131000000</v>
      </c>
      <c r="J43" s="3" t="s">
        <v>35</v>
      </c>
      <c r="K43" s="1">
        <v>100</v>
      </c>
      <c r="L43" s="4">
        <v>43922</v>
      </c>
      <c r="M43" s="4">
        <v>43952</v>
      </c>
      <c r="N43" s="17" t="s">
        <v>199</v>
      </c>
      <c r="O43" s="3" t="s">
        <v>46</v>
      </c>
    </row>
    <row r="44" spans="1:15" s="21" customFormat="1" ht="32.25" customHeight="1">
      <c r="A44" s="6">
        <v>24</v>
      </c>
      <c r="B44" s="7" t="s">
        <v>83</v>
      </c>
      <c r="C44" s="19" t="s">
        <v>83</v>
      </c>
      <c r="D44" s="57" t="s">
        <v>180</v>
      </c>
      <c r="E44" s="5" t="s">
        <v>41</v>
      </c>
      <c r="F44" s="6">
        <v>167</v>
      </c>
      <c r="G44" s="5" t="s">
        <v>42</v>
      </c>
      <c r="H44" s="5">
        <v>1980</v>
      </c>
      <c r="I44" s="8">
        <v>71131000000</v>
      </c>
      <c r="J44" s="3" t="s">
        <v>35</v>
      </c>
      <c r="K44" s="55">
        <f>1960/4</f>
        <v>490</v>
      </c>
      <c r="L44" s="4">
        <v>43922</v>
      </c>
      <c r="M44" s="4">
        <v>43952</v>
      </c>
      <c r="N44" s="5" t="s">
        <v>36</v>
      </c>
      <c r="O44" s="6" t="s">
        <v>59</v>
      </c>
    </row>
    <row r="45" spans="1:15" s="21" customFormat="1" ht="32.25" customHeight="1">
      <c r="A45" s="6">
        <v>25</v>
      </c>
      <c r="B45" s="7" t="s">
        <v>83</v>
      </c>
      <c r="C45" s="19" t="s">
        <v>83</v>
      </c>
      <c r="D45" s="57" t="s">
        <v>189</v>
      </c>
      <c r="E45" s="5" t="s">
        <v>41</v>
      </c>
      <c r="F45" s="6">
        <v>167</v>
      </c>
      <c r="G45" s="5" t="s">
        <v>42</v>
      </c>
      <c r="H45" s="5">
        <v>299.75</v>
      </c>
      <c r="I45" s="11">
        <v>71131000000</v>
      </c>
      <c r="J45" s="5" t="s">
        <v>35</v>
      </c>
      <c r="K45" s="14">
        <v>480</v>
      </c>
      <c r="L45" s="4">
        <v>43952</v>
      </c>
      <c r="M45" s="4">
        <v>43983</v>
      </c>
      <c r="N45" s="59" t="s">
        <v>36</v>
      </c>
      <c r="O45" s="6" t="s">
        <v>59</v>
      </c>
    </row>
    <row r="46" spans="1:15" s="21" customFormat="1" ht="33.75" customHeight="1">
      <c r="A46" s="6">
        <v>26</v>
      </c>
      <c r="B46" s="10" t="s">
        <v>88</v>
      </c>
      <c r="C46" s="10" t="s">
        <v>88</v>
      </c>
      <c r="D46" s="17" t="s">
        <v>51</v>
      </c>
      <c r="E46" s="17" t="s">
        <v>52</v>
      </c>
      <c r="F46" s="11">
        <v>876</v>
      </c>
      <c r="G46" s="17" t="s">
        <v>40</v>
      </c>
      <c r="H46" s="17">
        <v>1</v>
      </c>
      <c r="I46" s="8">
        <v>71131000000</v>
      </c>
      <c r="J46" s="3" t="s">
        <v>35</v>
      </c>
      <c r="K46" s="1">
        <v>216</v>
      </c>
      <c r="L46" s="4">
        <v>43952</v>
      </c>
      <c r="M46" s="4">
        <v>44348</v>
      </c>
      <c r="N46" s="59" t="s">
        <v>36</v>
      </c>
      <c r="O46" s="6" t="s">
        <v>59</v>
      </c>
    </row>
    <row r="47" spans="1:15" s="21" customFormat="1" ht="32.25" customHeight="1">
      <c r="A47" s="6">
        <v>27</v>
      </c>
      <c r="B47" s="54" t="s">
        <v>83</v>
      </c>
      <c r="C47" s="144" t="s">
        <v>83</v>
      </c>
      <c r="D47" s="130" t="s">
        <v>189</v>
      </c>
      <c r="E47" s="143" t="s">
        <v>41</v>
      </c>
      <c r="F47" s="129">
        <v>167</v>
      </c>
      <c r="G47" s="143" t="s">
        <v>42</v>
      </c>
      <c r="H47" s="143">
        <v>156.75</v>
      </c>
      <c r="I47" s="52">
        <v>71131000000</v>
      </c>
      <c r="J47" s="143" t="s">
        <v>35</v>
      </c>
      <c r="K47" s="131">
        <f>H47*1600/1000</f>
        <v>250.8</v>
      </c>
      <c r="L47" s="53">
        <v>43983</v>
      </c>
      <c r="M47" s="53">
        <v>44013</v>
      </c>
      <c r="N47" s="51" t="s">
        <v>36</v>
      </c>
      <c r="O47" s="129" t="s">
        <v>59</v>
      </c>
    </row>
    <row r="48" spans="1:15" s="21" customFormat="1" ht="49.5" customHeight="1">
      <c r="A48" s="6">
        <v>28</v>
      </c>
      <c r="B48" s="20" t="s">
        <v>31</v>
      </c>
      <c r="C48" s="85" t="s">
        <v>438</v>
      </c>
      <c r="D48" s="17" t="s">
        <v>431</v>
      </c>
      <c r="E48" s="17" t="s">
        <v>432</v>
      </c>
      <c r="F48" s="11">
        <v>799</v>
      </c>
      <c r="G48" s="17" t="s">
        <v>34</v>
      </c>
      <c r="H48" s="145">
        <v>20</v>
      </c>
      <c r="I48" s="8">
        <v>71131000000</v>
      </c>
      <c r="J48" s="3" t="s">
        <v>35</v>
      </c>
      <c r="K48" s="1">
        <v>1800</v>
      </c>
      <c r="L48" s="4">
        <v>43983</v>
      </c>
      <c r="M48" s="49">
        <v>44135</v>
      </c>
      <c r="N48" s="5" t="s">
        <v>36</v>
      </c>
      <c r="O48" s="6" t="s">
        <v>59</v>
      </c>
    </row>
    <row r="49" spans="1:15" s="21" customFormat="1" ht="49.5" customHeight="1">
      <c r="A49" s="6">
        <v>29</v>
      </c>
      <c r="B49" s="139" t="s">
        <v>31</v>
      </c>
      <c r="C49" s="140" t="s">
        <v>438</v>
      </c>
      <c r="D49" s="137" t="s">
        <v>439</v>
      </c>
      <c r="E49" s="17" t="s">
        <v>440</v>
      </c>
      <c r="F49" s="138">
        <v>799</v>
      </c>
      <c r="G49" s="137" t="s">
        <v>34</v>
      </c>
      <c r="H49" s="141">
        <v>3</v>
      </c>
      <c r="I49" s="134">
        <v>71131000000</v>
      </c>
      <c r="J49" s="135" t="s">
        <v>35</v>
      </c>
      <c r="K49" s="128">
        <v>39540</v>
      </c>
      <c r="L49" s="136">
        <v>44013</v>
      </c>
      <c r="M49" s="142">
        <v>44196</v>
      </c>
      <c r="N49" s="133" t="s">
        <v>36</v>
      </c>
      <c r="O49" s="132" t="s">
        <v>59</v>
      </c>
    </row>
    <row r="50" spans="1:15" ht="12.75" customHeight="1">
      <c r="A50" s="81"/>
      <c r="B50" s="81"/>
      <c r="C50" s="81"/>
      <c r="D50" s="81"/>
      <c r="E50" s="81"/>
      <c r="F50" s="81"/>
      <c r="G50" s="81"/>
      <c r="H50" s="81"/>
      <c r="I50" s="82" t="s">
        <v>165</v>
      </c>
      <c r="J50" s="81"/>
      <c r="K50" s="81"/>
      <c r="L50" s="81"/>
      <c r="M50" s="81"/>
      <c r="N50" s="81"/>
      <c r="O50" s="83"/>
    </row>
    <row r="51" spans="1:15" s="21" customFormat="1" ht="56.25" customHeight="1">
      <c r="A51" s="6">
        <v>30</v>
      </c>
      <c r="B51" s="10" t="s">
        <v>54</v>
      </c>
      <c r="C51" s="11" t="s">
        <v>55</v>
      </c>
      <c r="D51" s="17" t="s">
        <v>56</v>
      </c>
      <c r="E51" s="17" t="s">
        <v>39</v>
      </c>
      <c r="F51" s="11">
        <v>876</v>
      </c>
      <c r="G51" s="17" t="s">
        <v>40</v>
      </c>
      <c r="H51" s="17">
        <v>1</v>
      </c>
      <c r="I51" s="11">
        <v>71131000000</v>
      </c>
      <c r="J51" s="17" t="s">
        <v>35</v>
      </c>
      <c r="K51" s="1">
        <v>200</v>
      </c>
      <c r="L51" s="4">
        <v>44013</v>
      </c>
      <c r="M51" s="4">
        <v>44378</v>
      </c>
      <c r="N51" s="5" t="s">
        <v>53</v>
      </c>
      <c r="O51" s="6" t="s">
        <v>46</v>
      </c>
    </row>
    <row r="52" spans="1:15" s="21" customFormat="1" ht="36.75">
      <c r="A52" s="6">
        <v>31</v>
      </c>
      <c r="B52" s="7" t="s">
        <v>47</v>
      </c>
      <c r="C52" s="5" t="s">
        <v>48</v>
      </c>
      <c r="D52" s="17" t="s">
        <v>173</v>
      </c>
      <c r="E52" s="5" t="s">
        <v>41</v>
      </c>
      <c r="F52" s="6">
        <v>876</v>
      </c>
      <c r="G52" s="5" t="s">
        <v>49</v>
      </c>
      <c r="H52" s="5" t="s">
        <v>50</v>
      </c>
      <c r="I52" s="8">
        <v>71131000000</v>
      </c>
      <c r="J52" s="3" t="s">
        <v>35</v>
      </c>
      <c r="K52" s="1">
        <v>120</v>
      </c>
      <c r="L52" s="4">
        <v>44075</v>
      </c>
      <c r="M52" s="4">
        <v>44105</v>
      </c>
      <c r="N52" s="5" t="s">
        <v>76</v>
      </c>
      <c r="O52" s="6" t="s">
        <v>46</v>
      </c>
    </row>
    <row r="53" spans="1:15" s="21" customFormat="1" ht="32.25" customHeight="1">
      <c r="A53" s="6">
        <v>32</v>
      </c>
      <c r="B53" s="7" t="s">
        <v>83</v>
      </c>
      <c r="C53" s="5" t="s">
        <v>83</v>
      </c>
      <c r="D53" s="57" t="s">
        <v>180</v>
      </c>
      <c r="E53" s="5" t="s">
        <v>41</v>
      </c>
      <c r="F53" s="6">
        <v>167</v>
      </c>
      <c r="G53" s="5" t="s">
        <v>42</v>
      </c>
      <c r="H53" s="5">
        <f>9000/4</f>
        <v>2250</v>
      </c>
      <c r="I53" s="8">
        <v>71131000000</v>
      </c>
      <c r="J53" s="3" t="s">
        <v>35</v>
      </c>
      <c r="K53" s="55">
        <f>1960/4</f>
        <v>490</v>
      </c>
      <c r="L53" s="4">
        <v>44075</v>
      </c>
      <c r="M53" s="49">
        <v>44105</v>
      </c>
      <c r="N53" s="5" t="s">
        <v>36</v>
      </c>
      <c r="O53" s="6" t="s">
        <v>59</v>
      </c>
    </row>
    <row r="54" spans="1:15" s="21" customFormat="1" ht="32.25" customHeight="1">
      <c r="A54" s="6">
        <v>33</v>
      </c>
      <c r="B54" s="7" t="s">
        <v>83</v>
      </c>
      <c r="C54" s="5" t="s">
        <v>83</v>
      </c>
      <c r="D54" s="57" t="s">
        <v>181</v>
      </c>
      <c r="E54" s="5" t="s">
        <v>41</v>
      </c>
      <c r="F54" s="6">
        <v>167</v>
      </c>
      <c r="G54" s="5" t="s">
        <v>42</v>
      </c>
      <c r="H54" s="5">
        <v>1335</v>
      </c>
      <c r="I54" s="8">
        <v>71131000000</v>
      </c>
      <c r="J54" s="3" t="s">
        <v>35</v>
      </c>
      <c r="K54" s="55">
        <v>290</v>
      </c>
      <c r="L54" s="4">
        <v>44075</v>
      </c>
      <c r="M54" s="49">
        <v>44105</v>
      </c>
      <c r="N54" s="59" t="s">
        <v>36</v>
      </c>
      <c r="O54" s="6" t="s">
        <v>59</v>
      </c>
    </row>
    <row r="55" spans="1:15" ht="33.75" customHeight="1">
      <c r="A55" s="6">
        <v>34</v>
      </c>
      <c r="B55" s="7" t="s">
        <v>258</v>
      </c>
      <c r="C55" s="7" t="s">
        <v>258</v>
      </c>
      <c r="D55" s="3" t="s">
        <v>209</v>
      </c>
      <c r="E55" s="3" t="s">
        <v>409</v>
      </c>
      <c r="F55" s="11">
        <v>168</v>
      </c>
      <c r="G55" s="17" t="s">
        <v>208</v>
      </c>
      <c r="H55" s="17">
        <v>50</v>
      </c>
      <c r="I55" s="8">
        <v>71131000000</v>
      </c>
      <c r="J55" s="3" t="s">
        <v>35</v>
      </c>
      <c r="K55" s="1">
        <v>200</v>
      </c>
      <c r="L55" s="136">
        <v>44075</v>
      </c>
      <c r="M55" s="136">
        <v>44136</v>
      </c>
      <c r="N55" s="59" t="s">
        <v>36</v>
      </c>
      <c r="O55" s="6" t="s">
        <v>59</v>
      </c>
    </row>
    <row r="56" spans="1:15" ht="12.75" customHeight="1">
      <c r="A56" s="80"/>
      <c r="B56" s="81"/>
      <c r="C56" s="81"/>
      <c r="D56" s="81"/>
      <c r="E56" s="81"/>
      <c r="F56" s="81"/>
      <c r="G56" s="81"/>
      <c r="H56" s="81"/>
      <c r="I56" s="82" t="s">
        <v>166</v>
      </c>
      <c r="J56" s="81"/>
      <c r="K56" s="81"/>
      <c r="L56" s="81"/>
      <c r="M56" s="81"/>
      <c r="N56" s="81"/>
      <c r="O56" s="83"/>
    </row>
    <row r="57" spans="1:15" s="21" customFormat="1" ht="50.25" customHeight="1">
      <c r="A57" s="6">
        <v>35</v>
      </c>
      <c r="B57" s="10" t="s">
        <v>57</v>
      </c>
      <c r="C57" s="10" t="s">
        <v>58</v>
      </c>
      <c r="D57" s="5" t="s">
        <v>175</v>
      </c>
      <c r="E57" s="17" t="s">
        <v>39</v>
      </c>
      <c r="F57" s="11">
        <v>876</v>
      </c>
      <c r="G57" s="17" t="s">
        <v>40</v>
      </c>
      <c r="H57" s="17">
        <v>1</v>
      </c>
      <c r="I57" s="8">
        <v>71131000000</v>
      </c>
      <c r="J57" s="3" t="s">
        <v>35</v>
      </c>
      <c r="K57" s="1">
        <v>1200</v>
      </c>
      <c r="L57" s="4">
        <v>44105</v>
      </c>
      <c r="M57" s="4">
        <v>44470</v>
      </c>
      <c r="N57" s="17" t="s">
        <v>200</v>
      </c>
      <c r="O57" s="3" t="s">
        <v>46</v>
      </c>
    </row>
    <row r="58" spans="1:15" s="21" customFormat="1" ht="49.5" customHeight="1">
      <c r="A58" s="6">
        <v>36</v>
      </c>
      <c r="B58" s="2" t="s">
        <v>248</v>
      </c>
      <c r="C58" s="2" t="s">
        <v>408</v>
      </c>
      <c r="D58" s="17" t="s">
        <v>204</v>
      </c>
      <c r="E58" s="3" t="s">
        <v>69</v>
      </c>
      <c r="F58" s="6">
        <v>796</v>
      </c>
      <c r="G58" s="6" t="s">
        <v>161</v>
      </c>
      <c r="H58" s="5">
        <v>40</v>
      </c>
      <c r="I58" s="11">
        <v>71131000000</v>
      </c>
      <c r="J58" s="17" t="s">
        <v>35</v>
      </c>
      <c r="K58" s="50">
        <f>H58*15+40*10</f>
        <v>1000</v>
      </c>
      <c r="L58" s="136">
        <v>44136</v>
      </c>
      <c r="M58" s="136">
        <v>44166</v>
      </c>
      <c r="N58" s="5" t="s">
        <v>53</v>
      </c>
      <c r="O58" s="6" t="s">
        <v>46</v>
      </c>
    </row>
    <row r="59" spans="1:15" s="21" customFormat="1" ht="57" customHeight="1">
      <c r="A59" s="6">
        <v>37</v>
      </c>
      <c r="B59" s="7" t="s">
        <v>43</v>
      </c>
      <c r="C59" s="19" t="s">
        <v>44</v>
      </c>
      <c r="D59" s="5" t="s">
        <v>45</v>
      </c>
      <c r="E59" s="17" t="s">
        <v>39</v>
      </c>
      <c r="F59" s="11">
        <v>876</v>
      </c>
      <c r="G59" s="17" t="s">
        <v>40</v>
      </c>
      <c r="H59" s="17">
        <v>1</v>
      </c>
      <c r="I59" s="8">
        <v>71131000000</v>
      </c>
      <c r="J59" s="3" t="s">
        <v>35</v>
      </c>
      <c r="K59" s="1">
        <v>2750</v>
      </c>
      <c r="L59" s="4">
        <v>44136</v>
      </c>
      <c r="M59" s="4">
        <v>44531</v>
      </c>
      <c r="N59" s="5" t="s">
        <v>76</v>
      </c>
      <c r="O59" s="11" t="s">
        <v>46</v>
      </c>
    </row>
    <row r="60" spans="1:15" s="21" customFormat="1" ht="44.25" customHeight="1">
      <c r="A60" s="6">
        <v>38</v>
      </c>
      <c r="B60" s="10" t="s">
        <v>60</v>
      </c>
      <c r="C60" s="10" t="s">
        <v>60</v>
      </c>
      <c r="D60" s="17" t="s">
        <v>61</v>
      </c>
      <c r="E60" s="17" t="s">
        <v>52</v>
      </c>
      <c r="F60" s="11">
        <v>876</v>
      </c>
      <c r="G60" s="17" t="s">
        <v>40</v>
      </c>
      <c r="H60" s="17">
        <v>1</v>
      </c>
      <c r="I60" s="8">
        <v>71131000000</v>
      </c>
      <c r="J60" s="3" t="s">
        <v>35</v>
      </c>
      <c r="K60" s="1">
        <v>215</v>
      </c>
      <c r="L60" s="4">
        <v>44166</v>
      </c>
      <c r="M60" s="4">
        <v>44531</v>
      </c>
      <c r="N60" s="5" t="s">
        <v>53</v>
      </c>
      <c r="O60" s="11" t="s">
        <v>46</v>
      </c>
    </row>
    <row r="61" spans="1:15" s="22" customFormat="1" ht="44.25" customHeight="1">
      <c r="A61" s="6">
        <v>39</v>
      </c>
      <c r="B61" s="7" t="s">
        <v>83</v>
      </c>
      <c r="C61" s="19" t="s">
        <v>83</v>
      </c>
      <c r="D61" s="57" t="s">
        <v>180</v>
      </c>
      <c r="E61" s="5" t="s">
        <v>41</v>
      </c>
      <c r="F61" s="6">
        <v>167</v>
      </c>
      <c r="G61" s="5" t="s">
        <v>42</v>
      </c>
      <c r="H61" s="5">
        <f>9000/4</f>
        <v>2250</v>
      </c>
      <c r="I61" s="8">
        <v>71131000000</v>
      </c>
      <c r="J61" s="3" t="s">
        <v>35</v>
      </c>
      <c r="K61" s="56">
        <f>1960/4</f>
        <v>490</v>
      </c>
      <c r="L61" s="4">
        <v>44166</v>
      </c>
      <c r="M61" s="4">
        <v>44166</v>
      </c>
      <c r="N61" s="5" t="s">
        <v>36</v>
      </c>
      <c r="O61" s="6" t="s">
        <v>59</v>
      </c>
    </row>
    <row r="62" spans="1:15" s="22" customFormat="1" ht="44.25" customHeight="1">
      <c r="A62" s="6">
        <v>40</v>
      </c>
      <c r="B62" s="7" t="s">
        <v>83</v>
      </c>
      <c r="C62" s="19" t="s">
        <v>83</v>
      </c>
      <c r="D62" s="57" t="s">
        <v>181</v>
      </c>
      <c r="E62" s="5" t="s">
        <v>41</v>
      </c>
      <c r="F62" s="6">
        <v>167</v>
      </c>
      <c r="G62" s="5" t="s">
        <v>42</v>
      </c>
      <c r="H62" s="5">
        <v>1335</v>
      </c>
      <c r="I62" s="8">
        <v>71131000000</v>
      </c>
      <c r="J62" s="3" t="s">
        <v>35</v>
      </c>
      <c r="K62" s="56">
        <v>290</v>
      </c>
      <c r="L62" s="4">
        <v>44166</v>
      </c>
      <c r="M62" s="4">
        <v>44166</v>
      </c>
      <c r="N62" s="5" t="s">
        <v>36</v>
      </c>
      <c r="O62" s="6" t="s">
        <v>59</v>
      </c>
    </row>
    <row r="63" spans="1:15" s="24" customFormat="1" ht="32.25" customHeight="1">
      <c r="A63" s="6">
        <v>41</v>
      </c>
      <c r="B63" s="7" t="s">
        <v>83</v>
      </c>
      <c r="C63" s="19" t="s">
        <v>83</v>
      </c>
      <c r="D63" s="57" t="s">
        <v>180</v>
      </c>
      <c r="E63" s="5" t="s">
        <v>41</v>
      </c>
      <c r="F63" s="6">
        <v>167</v>
      </c>
      <c r="G63" s="5" t="s">
        <v>42</v>
      </c>
      <c r="H63" s="5">
        <v>875</v>
      </c>
      <c r="I63" s="8">
        <v>71131000000</v>
      </c>
      <c r="J63" s="3" t="s">
        <v>35</v>
      </c>
      <c r="K63" s="56">
        <v>190</v>
      </c>
      <c r="L63" s="4">
        <v>44166</v>
      </c>
      <c r="M63" s="4">
        <v>44197</v>
      </c>
      <c r="N63" s="5" t="s">
        <v>36</v>
      </c>
      <c r="O63" s="6" t="s">
        <v>59</v>
      </c>
    </row>
    <row r="64" spans="1:15" s="21" customFormat="1" ht="12.75">
      <c r="A64" s="25"/>
      <c r="B64" s="26"/>
      <c r="C64" s="25"/>
      <c r="D64" s="27"/>
      <c r="G64" s="27"/>
      <c r="H64" s="27"/>
      <c r="I64" s="25"/>
      <c r="J64" s="27"/>
      <c r="K64" s="28"/>
      <c r="L64" s="15"/>
      <c r="M64" s="15"/>
      <c r="N64" s="27"/>
      <c r="O64" s="25"/>
    </row>
    <row r="65" spans="1:14" ht="12.75">
      <c r="A65" s="16" t="s">
        <v>62</v>
      </c>
      <c r="E65" s="29"/>
      <c r="F65" s="30"/>
      <c r="G65" s="16" t="s">
        <v>63</v>
      </c>
      <c r="N65" s="16" t="s">
        <v>336</v>
      </c>
    </row>
    <row r="66" spans="11:14" ht="12.75">
      <c r="K66" s="18">
        <f>SUM(K20:K63)-K42</f>
        <v>67704.209</v>
      </c>
      <c r="L66" s="16" t="s">
        <v>215</v>
      </c>
      <c r="N66" s="18">
        <f>K66-'ПЗ 2020'!K82</f>
        <v>-9651.192800000004</v>
      </c>
    </row>
    <row r="67" spans="8:12" ht="12.75">
      <c r="H67" s="125">
        <f>J67/K66</f>
        <v>0.12525129715347535</v>
      </c>
      <c r="I67" s="16" t="s">
        <v>210</v>
      </c>
      <c r="J67" s="18">
        <f>K66-J68</f>
        <v>8480.04</v>
      </c>
      <c r="K67" s="18">
        <f>K31+K20+K21+K22+K32+K38+K55+K40+K37+K45+K44+K47+K53+K54+K61+K62+K63+K36+K48</f>
        <v>8480.04</v>
      </c>
      <c r="L67" s="16" t="s">
        <v>211</v>
      </c>
    </row>
    <row r="68" spans="1:12" ht="12.75">
      <c r="A68" s="31"/>
      <c r="D68" s="31"/>
      <c r="H68" s="125">
        <f>J68/K68</f>
        <v>1</v>
      </c>
      <c r="I68" s="16" t="s">
        <v>212</v>
      </c>
      <c r="J68" s="18">
        <f>K66-K67</f>
        <v>59224.169</v>
      </c>
      <c r="K68" s="126">
        <f>K66-K67</f>
        <v>59224.169</v>
      </c>
      <c r="L68" s="16" t="s">
        <v>213</v>
      </c>
    </row>
    <row r="69" spans="1:12" ht="12.75">
      <c r="A69" s="31"/>
      <c r="D69" s="31"/>
      <c r="K69" s="18"/>
      <c r="L69" s="16" t="s">
        <v>214</v>
      </c>
    </row>
    <row r="70" spans="2:14" ht="15">
      <c r="B70" s="33"/>
      <c r="C70" s="34"/>
      <c r="K70" s="18"/>
      <c r="N70" s="32"/>
    </row>
    <row r="71" spans="2:14" ht="15">
      <c r="B71" s="33"/>
      <c r="C71" s="34"/>
      <c r="K71" s="127"/>
      <c r="N71" s="32"/>
    </row>
    <row r="72" spans="2:3" ht="15">
      <c r="B72" s="33"/>
      <c r="C72" s="34"/>
    </row>
    <row r="73" spans="2:3" ht="15">
      <c r="B73" s="35"/>
      <c r="C73" s="34"/>
    </row>
    <row r="74" spans="2:3" ht="15">
      <c r="B74" s="33"/>
      <c r="C74" s="34"/>
    </row>
    <row r="75" spans="2:3" ht="15">
      <c r="B75" s="33"/>
      <c r="C75" s="34"/>
    </row>
    <row r="76" spans="2:3" ht="15">
      <c r="B76" s="33"/>
      <c r="C76" s="34"/>
    </row>
    <row r="77" spans="2:3" ht="15">
      <c r="B77" s="33"/>
      <c r="C77" s="34"/>
    </row>
    <row r="78" spans="2:3" ht="15">
      <c r="B78" s="33"/>
      <c r="C78" s="34"/>
    </row>
    <row r="79" spans="2:3" ht="15">
      <c r="B79" s="33"/>
      <c r="C79" s="34"/>
    </row>
    <row r="80" spans="2:3" ht="15">
      <c r="B80" s="33"/>
      <c r="C80" s="34"/>
    </row>
    <row r="81" spans="2:3" ht="15">
      <c r="B81" s="33"/>
      <c r="C81" s="34"/>
    </row>
    <row r="82" spans="2:3" ht="15">
      <c r="B82" s="33"/>
      <c r="C82" s="34"/>
    </row>
    <row r="83" spans="2:6" ht="12.75">
      <c r="B83" s="36"/>
      <c r="C83" s="37"/>
      <c r="D83" s="38"/>
      <c r="E83" s="38"/>
      <c r="F83" s="38"/>
    </row>
    <row r="84" ht="15">
      <c r="B84" s="33"/>
    </row>
    <row r="85" spans="1:2" ht="15">
      <c r="A85" s="39"/>
      <c r="B85" s="40"/>
    </row>
    <row r="86" ht="15">
      <c r="B86" s="33"/>
    </row>
    <row r="87" spans="1:2" ht="15">
      <c r="A87" s="39"/>
      <c r="B87" s="40"/>
    </row>
    <row r="89" ht="12.75">
      <c r="A89" s="41"/>
    </row>
    <row r="91" ht="12.75">
      <c r="A91" s="41"/>
    </row>
  </sheetData>
  <sheetProtection/>
  <mergeCells count="31">
    <mergeCell ref="L16:M16"/>
    <mergeCell ref="D16:D17"/>
    <mergeCell ref="E16:E17"/>
    <mergeCell ref="F16:G16"/>
    <mergeCell ref="H16:H17"/>
    <mergeCell ref="I16:J16"/>
    <mergeCell ref="K16:K17"/>
    <mergeCell ref="A12:D12"/>
    <mergeCell ref="E12:O12"/>
    <mergeCell ref="A13:D13"/>
    <mergeCell ref="E13:O13"/>
    <mergeCell ref="A15:A17"/>
    <mergeCell ref="B15:B17"/>
    <mergeCell ref="C15:C17"/>
    <mergeCell ref="D15:M15"/>
    <mergeCell ref="N15:N17"/>
    <mergeCell ref="O15:O16"/>
    <mergeCell ref="A9:D9"/>
    <mergeCell ref="E9:O9"/>
    <mergeCell ref="A10:D10"/>
    <mergeCell ref="E10:O10"/>
    <mergeCell ref="A11:D11"/>
    <mergeCell ref="E11:O11"/>
    <mergeCell ref="J1:O1"/>
    <mergeCell ref="A3:O3"/>
    <mergeCell ref="A5:O5"/>
    <mergeCell ref="A7:D7"/>
    <mergeCell ref="E7:O7"/>
    <mergeCell ref="A8:D8"/>
    <mergeCell ref="E8:O8"/>
    <mergeCell ref="A4:O4"/>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5" r:id="rId1"/>
  <rowBreaks count="1" manualBreakCount="1">
    <brk id="49" max="14" man="1"/>
  </rowBreaks>
</worksheet>
</file>

<file path=xl/worksheets/sheet3.xml><?xml version="1.0" encoding="utf-8"?>
<worksheet xmlns="http://schemas.openxmlformats.org/spreadsheetml/2006/main" xmlns:r="http://schemas.openxmlformats.org/officeDocument/2006/relationships">
  <dimension ref="A1:X36"/>
  <sheetViews>
    <sheetView view="pageBreakPreview" zoomScale="87" zoomScaleSheetLayoutView="87" zoomScalePageLayoutView="0" workbookViewId="0" topLeftCell="A7">
      <selection activeCell="A30" sqref="A30:IV30"/>
    </sheetView>
  </sheetViews>
  <sheetFormatPr defaultColWidth="19.57421875" defaultRowHeight="15"/>
  <cols>
    <col min="1" max="1" width="14.421875" style="45" customWidth="1"/>
    <col min="2" max="2" width="10.8515625" style="45" bestFit="1" customWidth="1"/>
    <col min="3" max="3" width="12.421875" style="45" bestFit="1" customWidth="1"/>
    <col min="4" max="4" width="77.421875" style="45" customWidth="1"/>
    <col min="5" max="5" width="15.8515625" style="45" bestFit="1" customWidth="1"/>
    <col min="6" max="6" width="18.7109375" style="45" bestFit="1" customWidth="1"/>
    <col min="7" max="7" width="16.421875" style="45" bestFit="1" customWidth="1"/>
    <col min="8" max="8" width="16.8515625" style="45" bestFit="1" customWidth="1"/>
    <col min="9" max="9" width="22.00390625" style="45" bestFit="1" customWidth="1"/>
    <col min="10" max="10" width="23.28125" style="45" bestFit="1" customWidth="1"/>
    <col min="11" max="11" width="19.7109375" style="45" bestFit="1" customWidth="1"/>
    <col min="12" max="12" width="19.57421875" style="45" bestFit="1" customWidth="1"/>
    <col min="13" max="13" width="21.00390625" style="45" customWidth="1"/>
    <col min="14" max="14" width="29.28125" style="45" bestFit="1" customWidth="1"/>
    <col min="15" max="15" width="25.140625" style="45" bestFit="1" customWidth="1"/>
    <col min="16" max="16" width="26.00390625" style="45" bestFit="1" customWidth="1"/>
    <col min="17" max="17" width="19.7109375" style="45" bestFit="1" customWidth="1"/>
    <col min="18" max="18" width="16.8515625" style="45" bestFit="1" customWidth="1"/>
    <col min="19" max="19" width="16.00390625" style="45" bestFit="1" customWidth="1"/>
    <col min="20" max="20" width="13.8515625" style="45" bestFit="1" customWidth="1"/>
    <col min="21" max="21" width="16.140625" style="45" bestFit="1" customWidth="1"/>
    <col min="22" max="22" width="13.28125" style="45" bestFit="1" customWidth="1"/>
    <col min="23" max="255" width="9.140625" style="45" customWidth="1"/>
    <col min="256" max="16384" width="19.57421875" style="45" bestFit="1" customWidth="1"/>
  </cols>
  <sheetData>
    <row r="1" spans="1:12" ht="12.75">
      <c r="A1" s="43" t="s">
        <v>91</v>
      </c>
      <c r="B1" s="44"/>
      <c r="C1" s="44"/>
      <c r="D1" s="44"/>
      <c r="E1" s="44"/>
      <c r="F1" s="44"/>
      <c r="G1" s="44"/>
      <c r="H1" s="44"/>
      <c r="I1" s="44"/>
      <c r="J1" s="44"/>
      <c r="K1" s="44"/>
      <c r="L1" s="44"/>
    </row>
    <row r="2" spans="1:12" ht="12.75">
      <c r="A2" s="43" t="s">
        <v>92</v>
      </c>
      <c r="B2" s="44"/>
      <c r="C2" s="44"/>
      <c r="D2" s="44"/>
      <c r="E2" s="44"/>
      <c r="F2" s="44"/>
      <c r="G2" s="44"/>
      <c r="H2" s="44"/>
      <c r="I2" s="44"/>
      <c r="J2" s="44"/>
      <c r="K2" s="44"/>
      <c r="L2" s="44"/>
    </row>
    <row r="3" spans="1:12" ht="12.75">
      <c r="A3" s="43" t="s">
        <v>93</v>
      </c>
      <c r="B3" s="44"/>
      <c r="C3" s="44"/>
      <c r="D3" s="44"/>
      <c r="E3" s="44"/>
      <c r="F3" s="44"/>
      <c r="G3" s="44"/>
      <c r="H3" s="44"/>
      <c r="I3" s="44"/>
      <c r="J3" s="44"/>
      <c r="K3" s="44"/>
      <c r="L3" s="44"/>
    </row>
    <row r="4" spans="1:12" ht="12.75">
      <c r="A4" s="43" t="s">
        <v>94</v>
      </c>
      <c r="B4" s="44"/>
      <c r="C4" s="44"/>
      <c r="D4" s="44"/>
      <c r="E4" s="44"/>
      <c r="F4" s="44"/>
      <c r="G4" s="44"/>
      <c r="H4" s="44"/>
      <c r="I4" s="44"/>
      <c r="J4" s="44"/>
      <c r="K4" s="44"/>
      <c r="L4" s="44"/>
    </row>
    <row r="5" spans="1:12" ht="12.75">
      <c r="A5" s="43" t="s">
        <v>95</v>
      </c>
      <c r="B5" s="44"/>
      <c r="C5" s="44"/>
      <c r="D5" s="44"/>
      <c r="E5" s="44"/>
      <c r="F5" s="44"/>
      <c r="G5" s="44"/>
      <c r="H5" s="44"/>
      <c r="I5" s="44"/>
      <c r="J5" s="44"/>
      <c r="K5" s="44"/>
      <c r="L5" s="44"/>
    </row>
    <row r="6" spans="1:12" ht="12.75">
      <c r="A6" s="43" t="s">
        <v>96</v>
      </c>
      <c r="B6" s="44"/>
      <c r="C6" s="44"/>
      <c r="D6" s="44"/>
      <c r="E6" s="44"/>
      <c r="F6" s="44"/>
      <c r="G6" s="44"/>
      <c r="H6" s="44"/>
      <c r="I6" s="44"/>
      <c r="J6" s="44"/>
      <c r="K6" s="44"/>
      <c r="L6" s="44"/>
    </row>
    <row r="7" spans="1:12" ht="12.75">
      <c r="A7" s="43" t="s">
        <v>97</v>
      </c>
      <c r="B7" s="44"/>
      <c r="C7" s="44"/>
      <c r="D7" s="44"/>
      <c r="E7" s="44"/>
      <c r="F7" s="44"/>
      <c r="G7" s="44"/>
      <c r="H7" s="44"/>
      <c r="I7" s="44"/>
      <c r="J7" s="44"/>
      <c r="K7" s="44"/>
      <c r="L7" s="44"/>
    </row>
    <row r="8" spans="1:12" ht="12.75">
      <c r="A8" s="43" t="s">
        <v>98</v>
      </c>
      <c r="B8" s="44"/>
      <c r="C8" s="44"/>
      <c r="D8" s="44"/>
      <c r="E8" s="44"/>
      <c r="F8" s="44"/>
      <c r="G8" s="44"/>
      <c r="H8" s="44"/>
      <c r="I8" s="44"/>
      <c r="J8" s="44"/>
      <c r="K8" s="44"/>
      <c r="L8" s="44"/>
    </row>
    <row r="9" spans="1:12" ht="12.75">
      <c r="A9" s="44"/>
      <c r="B9" s="44"/>
      <c r="C9" s="44"/>
      <c r="D9" s="44"/>
      <c r="E9" s="44"/>
      <c r="F9" s="44"/>
      <c r="G9" s="44"/>
      <c r="H9" s="44"/>
      <c r="I9" s="44"/>
      <c r="J9" s="44"/>
      <c r="K9" s="44"/>
      <c r="L9" s="44"/>
    </row>
    <row r="10" spans="1:12" ht="12.75">
      <c r="A10" s="115" t="s">
        <v>338</v>
      </c>
      <c r="B10" s="44"/>
      <c r="C10" s="44"/>
      <c r="D10" s="44"/>
      <c r="E10" s="44"/>
      <c r="F10" s="44"/>
      <c r="G10" s="44"/>
      <c r="H10" s="44"/>
      <c r="I10" s="44"/>
      <c r="J10" s="44"/>
      <c r="K10" s="44"/>
      <c r="L10" s="44"/>
    </row>
    <row r="11" spans="1:12" ht="12.75">
      <c r="A11" s="115" t="s">
        <v>339</v>
      </c>
      <c r="B11" s="44"/>
      <c r="C11" s="44"/>
      <c r="D11" s="44"/>
      <c r="E11" s="44"/>
      <c r="F11" s="44"/>
      <c r="G11" s="44"/>
      <c r="H11" s="44"/>
      <c r="I11" s="44"/>
      <c r="J11" s="44"/>
      <c r="K11" s="44"/>
      <c r="L11" s="44"/>
    </row>
    <row r="12" spans="1:12" ht="12.75">
      <c r="A12" s="115" t="s">
        <v>340</v>
      </c>
      <c r="B12" s="44"/>
      <c r="C12" s="44"/>
      <c r="D12" s="44"/>
      <c r="E12" s="44"/>
      <c r="F12" s="44"/>
      <c r="G12" s="44"/>
      <c r="H12" s="44"/>
      <c r="I12" s="44"/>
      <c r="J12" s="44"/>
      <c r="K12" s="44"/>
      <c r="L12" s="44"/>
    </row>
    <row r="13" spans="1:12" ht="12.75">
      <c r="A13" s="44"/>
      <c r="B13" s="44"/>
      <c r="C13" s="44"/>
      <c r="D13" s="44"/>
      <c r="E13" s="44"/>
      <c r="F13" s="44"/>
      <c r="G13" s="44"/>
      <c r="H13" s="44"/>
      <c r="I13" s="44"/>
      <c r="J13" s="44"/>
      <c r="K13" s="44"/>
      <c r="L13" s="44"/>
    </row>
    <row r="14" spans="1:12" ht="12.75">
      <c r="A14" s="115" t="s">
        <v>341</v>
      </c>
      <c r="B14" s="44"/>
      <c r="C14" s="44"/>
      <c r="D14" s="44"/>
      <c r="E14" s="44"/>
      <c r="F14" s="44"/>
      <c r="G14" s="44"/>
      <c r="H14" s="44"/>
      <c r="I14" s="44"/>
      <c r="J14" s="44"/>
      <c r="K14" s="44"/>
      <c r="L14" s="44"/>
    </row>
    <row r="15" spans="1:12" ht="12.75">
      <c r="A15" s="115" t="s">
        <v>99</v>
      </c>
      <c r="B15" s="44"/>
      <c r="C15" s="44"/>
      <c r="D15" s="44"/>
      <c r="E15" s="44"/>
      <c r="F15" s="44"/>
      <c r="G15" s="44"/>
      <c r="H15" s="44"/>
      <c r="I15" s="44"/>
      <c r="J15" s="44"/>
      <c r="K15" s="44"/>
      <c r="L15" s="44"/>
    </row>
    <row r="16" spans="1:12" ht="12.75">
      <c r="A16" s="115" t="s">
        <v>100</v>
      </c>
      <c r="B16" s="44"/>
      <c r="C16" s="44"/>
      <c r="D16" s="44"/>
      <c r="E16" s="44"/>
      <c r="F16" s="44"/>
      <c r="G16" s="44"/>
      <c r="H16" s="44"/>
      <c r="I16" s="44"/>
      <c r="J16" s="44"/>
      <c r="K16" s="44"/>
      <c r="L16" s="44"/>
    </row>
    <row r="17" spans="1:12" ht="12.75">
      <c r="A17" s="44"/>
      <c r="B17" s="44"/>
      <c r="C17" s="44"/>
      <c r="D17" s="44"/>
      <c r="E17" s="44"/>
      <c r="F17" s="44"/>
      <c r="G17" s="44"/>
      <c r="H17" s="44"/>
      <c r="I17" s="44"/>
      <c r="J17" s="44"/>
      <c r="K17" s="44"/>
      <c r="L17" s="44"/>
    </row>
    <row r="18" spans="1:24" ht="15">
      <c r="A18" s="115" t="s">
        <v>101</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row>
    <row r="19" spans="1:24" ht="15">
      <c r="A19" s="115" t="s">
        <v>102</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row>
    <row r="21" spans="1:24" s="46" customFormat="1" ht="111" customHeight="1">
      <c r="A21" s="114" t="s">
        <v>12</v>
      </c>
      <c r="B21" s="114" t="s">
        <v>103</v>
      </c>
      <c r="C21" s="114" t="s">
        <v>64</v>
      </c>
      <c r="D21" s="114" t="s">
        <v>18</v>
      </c>
      <c r="E21" s="114" t="s">
        <v>104</v>
      </c>
      <c r="F21" s="114" t="s">
        <v>105</v>
      </c>
      <c r="G21" s="114" t="s">
        <v>342</v>
      </c>
      <c r="H21" s="114" t="s">
        <v>106</v>
      </c>
      <c r="I21" s="114" t="s">
        <v>343</v>
      </c>
      <c r="J21" s="114" t="s">
        <v>107</v>
      </c>
      <c r="K21" s="114" t="s">
        <v>108</v>
      </c>
      <c r="L21" s="114" t="s">
        <v>109</v>
      </c>
      <c r="M21" s="114" t="s">
        <v>110</v>
      </c>
      <c r="N21" s="114" t="s">
        <v>111</v>
      </c>
      <c r="O21" s="114" t="s">
        <v>344</v>
      </c>
      <c r="P21" s="114" t="s">
        <v>112</v>
      </c>
      <c r="Q21" s="114" t="s">
        <v>113</v>
      </c>
      <c r="R21" s="114" t="s">
        <v>114</v>
      </c>
      <c r="S21" s="114" t="s">
        <v>115</v>
      </c>
      <c r="T21" s="114" t="s">
        <v>16</v>
      </c>
      <c r="U21" s="114" t="s">
        <v>116</v>
      </c>
      <c r="V21" s="114" t="s">
        <v>117</v>
      </c>
      <c r="W21" s="114" t="s">
        <v>118</v>
      </c>
      <c r="X21" s="114" t="s">
        <v>345</v>
      </c>
    </row>
    <row r="22" spans="1:24" s="46" customFormat="1" ht="18.75" customHeight="1">
      <c r="A22" s="116" t="s">
        <v>50</v>
      </c>
      <c r="B22" s="116" t="s">
        <v>89</v>
      </c>
      <c r="C22" s="116" t="s">
        <v>145</v>
      </c>
      <c r="D22" s="116" t="s">
        <v>90</v>
      </c>
      <c r="E22" s="116" t="s">
        <v>146</v>
      </c>
      <c r="F22" s="116" t="s">
        <v>120</v>
      </c>
      <c r="G22" s="116" t="s">
        <v>346</v>
      </c>
      <c r="H22" s="116" t="s">
        <v>120</v>
      </c>
      <c r="I22" s="116" t="s">
        <v>141</v>
      </c>
      <c r="J22" s="116" t="s">
        <v>120</v>
      </c>
      <c r="K22" s="116" t="s">
        <v>50</v>
      </c>
      <c r="L22" s="116" t="s">
        <v>121</v>
      </c>
      <c r="M22" s="116" t="s">
        <v>122</v>
      </c>
      <c r="N22" s="116" t="s">
        <v>124</v>
      </c>
      <c r="O22" s="116" t="s">
        <v>124</v>
      </c>
      <c r="P22" s="116" t="s">
        <v>124</v>
      </c>
      <c r="Q22" s="116" t="s">
        <v>124</v>
      </c>
      <c r="R22" s="116" t="s">
        <v>132</v>
      </c>
      <c r="S22" s="116" t="s">
        <v>147</v>
      </c>
      <c r="T22" s="116" t="s">
        <v>143</v>
      </c>
      <c r="U22" s="116" t="s">
        <v>124</v>
      </c>
      <c r="V22" s="116" t="s">
        <v>126</v>
      </c>
      <c r="W22" s="116" t="s">
        <v>127</v>
      </c>
      <c r="X22" s="116" t="s">
        <v>347</v>
      </c>
    </row>
    <row r="23" spans="1:24" s="46" customFormat="1" ht="18.75" customHeight="1">
      <c r="A23" s="116" t="s">
        <v>128</v>
      </c>
      <c r="B23" s="116" t="s">
        <v>182</v>
      </c>
      <c r="C23" s="116" t="s">
        <v>348</v>
      </c>
      <c r="D23" s="116" t="s">
        <v>349</v>
      </c>
      <c r="E23" s="116" t="s">
        <v>350</v>
      </c>
      <c r="F23" s="116" t="s">
        <v>120</v>
      </c>
      <c r="G23" s="116" t="s">
        <v>141</v>
      </c>
      <c r="H23" s="116" t="s">
        <v>120</v>
      </c>
      <c r="I23" s="116" t="s">
        <v>141</v>
      </c>
      <c r="J23" s="116" t="s">
        <v>120</v>
      </c>
      <c r="K23" s="116" t="s">
        <v>50</v>
      </c>
      <c r="L23" s="116" t="s">
        <v>121</v>
      </c>
      <c r="M23" s="116" t="s">
        <v>122</v>
      </c>
      <c r="N23" s="116" t="s">
        <v>124</v>
      </c>
      <c r="O23" s="116" t="s">
        <v>124</v>
      </c>
      <c r="P23" s="116" t="s">
        <v>124</v>
      </c>
      <c r="Q23" s="116" t="s">
        <v>124</v>
      </c>
      <c r="R23" s="116" t="s">
        <v>129</v>
      </c>
      <c r="S23" s="116" t="s">
        <v>351</v>
      </c>
      <c r="T23" s="116" t="s">
        <v>352</v>
      </c>
      <c r="U23" s="116" t="s">
        <v>124</v>
      </c>
      <c r="V23" s="116" t="s">
        <v>126</v>
      </c>
      <c r="W23" s="116" t="s">
        <v>127</v>
      </c>
      <c r="X23" s="116" t="s">
        <v>347</v>
      </c>
    </row>
    <row r="24" spans="1:24" s="46" customFormat="1" ht="18.75" customHeight="1">
      <c r="A24" s="116" t="s">
        <v>130</v>
      </c>
      <c r="B24" s="116" t="s">
        <v>353</v>
      </c>
      <c r="C24" s="116" t="s">
        <v>78</v>
      </c>
      <c r="D24" s="116" t="s">
        <v>354</v>
      </c>
      <c r="E24" s="116" t="s">
        <v>355</v>
      </c>
      <c r="F24" s="116" t="s">
        <v>120</v>
      </c>
      <c r="G24" s="116">
        <v>95040</v>
      </c>
      <c r="H24" s="116" t="s">
        <v>120</v>
      </c>
      <c r="I24" s="116" t="s">
        <v>356</v>
      </c>
      <c r="J24" s="116" t="s">
        <v>120</v>
      </c>
      <c r="K24" s="116" t="s">
        <v>50</v>
      </c>
      <c r="L24" s="116" t="s">
        <v>121</v>
      </c>
      <c r="M24" s="116" t="s">
        <v>122</v>
      </c>
      <c r="N24" s="116" t="s">
        <v>123</v>
      </c>
      <c r="O24" s="116" t="s">
        <v>124</v>
      </c>
      <c r="P24" s="116" t="s">
        <v>124</v>
      </c>
      <c r="Q24" s="116" t="s">
        <v>124</v>
      </c>
      <c r="R24" s="116" t="s">
        <v>142</v>
      </c>
      <c r="S24" s="116" t="s">
        <v>357</v>
      </c>
      <c r="T24" s="116" t="s">
        <v>352</v>
      </c>
      <c r="U24" s="116" t="s">
        <v>124</v>
      </c>
      <c r="V24" s="116" t="s">
        <v>126</v>
      </c>
      <c r="W24" s="116" t="s">
        <v>127</v>
      </c>
      <c r="X24" s="116" t="s">
        <v>347</v>
      </c>
    </row>
    <row r="25" spans="1:24" s="46" customFormat="1" ht="24.75" customHeight="1">
      <c r="A25" s="116" t="s">
        <v>134</v>
      </c>
      <c r="B25" s="116" t="s">
        <v>37</v>
      </c>
      <c r="C25" s="116" t="s">
        <v>38</v>
      </c>
      <c r="D25" s="116" t="s">
        <v>358</v>
      </c>
      <c r="E25" s="116" t="s">
        <v>359</v>
      </c>
      <c r="F25" s="116" t="s">
        <v>120</v>
      </c>
      <c r="G25" s="116" t="s">
        <v>360</v>
      </c>
      <c r="H25" s="116" t="s">
        <v>120</v>
      </c>
      <c r="I25" s="116" t="s">
        <v>360</v>
      </c>
      <c r="J25" s="116" t="s">
        <v>120</v>
      </c>
      <c r="K25" s="116" t="s">
        <v>50</v>
      </c>
      <c r="L25" s="116" t="s">
        <v>121</v>
      </c>
      <c r="M25" s="116" t="s">
        <v>122</v>
      </c>
      <c r="N25" s="116" t="s">
        <v>124</v>
      </c>
      <c r="O25" s="116" t="s">
        <v>124</v>
      </c>
      <c r="P25" s="116" t="s">
        <v>124</v>
      </c>
      <c r="Q25" s="116" t="s">
        <v>124</v>
      </c>
      <c r="R25" s="116" t="s">
        <v>361</v>
      </c>
      <c r="S25" s="116" t="s">
        <v>362</v>
      </c>
      <c r="T25" s="116" t="s">
        <v>363</v>
      </c>
      <c r="U25" s="116" t="s">
        <v>123</v>
      </c>
      <c r="V25" s="116" t="s">
        <v>126</v>
      </c>
      <c r="W25" s="116" t="s">
        <v>127</v>
      </c>
      <c r="X25" s="116" t="s">
        <v>347</v>
      </c>
    </row>
    <row r="26" spans="1:24" s="46" customFormat="1" ht="18.75" customHeight="1">
      <c r="A26" s="116" t="s">
        <v>137</v>
      </c>
      <c r="B26" s="116" t="s">
        <v>47</v>
      </c>
      <c r="C26" s="116" t="s">
        <v>48</v>
      </c>
      <c r="D26" s="116" t="s">
        <v>364</v>
      </c>
      <c r="E26" s="116" t="s">
        <v>365</v>
      </c>
      <c r="F26" s="116" t="s">
        <v>120</v>
      </c>
      <c r="G26" s="116" t="s">
        <v>365</v>
      </c>
      <c r="H26" s="116" t="s">
        <v>120</v>
      </c>
      <c r="I26" s="116" t="s">
        <v>365</v>
      </c>
      <c r="J26" s="116" t="s">
        <v>120</v>
      </c>
      <c r="K26" s="116" t="s">
        <v>50</v>
      </c>
      <c r="L26" s="116" t="s">
        <v>121</v>
      </c>
      <c r="M26" s="116" t="s">
        <v>122</v>
      </c>
      <c r="N26" s="116" t="s">
        <v>123</v>
      </c>
      <c r="O26" s="116" t="s">
        <v>124</v>
      </c>
      <c r="P26" s="116" t="s">
        <v>124</v>
      </c>
      <c r="Q26" s="116" t="s">
        <v>124</v>
      </c>
      <c r="R26" s="116" t="s">
        <v>136</v>
      </c>
      <c r="S26" s="116" t="s">
        <v>366</v>
      </c>
      <c r="T26" s="116" t="s">
        <v>367</v>
      </c>
      <c r="U26" s="116" t="s">
        <v>123</v>
      </c>
      <c r="V26" s="116" t="s">
        <v>126</v>
      </c>
      <c r="W26" s="116" t="s">
        <v>127</v>
      </c>
      <c r="X26" s="116" t="s">
        <v>347</v>
      </c>
    </row>
    <row r="27" spans="1:24" s="46" customFormat="1" ht="18.75" customHeight="1">
      <c r="A27" s="116" t="s">
        <v>140</v>
      </c>
      <c r="B27" s="116" t="s">
        <v>88</v>
      </c>
      <c r="C27" s="116" t="s">
        <v>88</v>
      </c>
      <c r="D27" s="116" t="s">
        <v>119</v>
      </c>
      <c r="E27" s="116" t="s">
        <v>368</v>
      </c>
      <c r="F27" s="116" t="s">
        <v>120</v>
      </c>
      <c r="G27" s="116" t="s">
        <v>369</v>
      </c>
      <c r="H27" s="116" t="s">
        <v>120</v>
      </c>
      <c r="I27" s="116" t="s">
        <v>369</v>
      </c>
      <c r="J27" s="116" t="s">
        <v>120</v>
      </c>
      <c r="K27" s="116" t="s">
        <v>50</v>
      </c>
      <c r="L27" s="116" t="s">
        <v>121</v>
      </c>
      <c r="M27" s="116" t="s">
        <v>122</v>
      </c>
      <c r="N27" s="116" t="s">
        <v>123</v>
      </c>
      <c r="O27" s="116" t="s">
        <v>124</v>
      </c>
      <c r="P27" s="116" t="s">
        <v>124</v>
      </c>
      <c r="Q27" s="116" t="s">
        <v>124</v>
      </c>
      <c r="R27" s="116" t="s">
        <v>125</v>
      </c>
      <c r="S27" s="116" t="s">
        <v>370</v>
      </c>
      <c r="T27" s="116" t="s">
        <v>371</v>
      </c>
      <c r="U27" s="116" t="s">
        <v>123</v>
      </c>
      <c r="V27" s="116" t="s">
        <v>126</v>
      </c>
      <c r="W27" s="116" t="s">
        <v>127</v>
      </c>
      <c r="X27" s="116" t="s">
        <v>347</v>
      </c>
    </row>
    <row r="28" spans="1:24" s="46" customFormat="1" ht="26.25" customHeight="1">
      <c r="A28" s="116" t="s">
        <v>144</v>
      </c>
      <c r="B28" s="116" t="s">
        <v>54</v>
      </c>
      <c r="C28" s="116" t="s">
        <v>55</v>
      </c>
      <c r="D28" s="116" t="s">
        <v>131</v>
      </c>
      <c r="E28" s="116" t="s">
        <v>372</v>
      </c>
      <c r="F28" s="116" t="s">
        <v>120</v>
      </c>
      <c r="G28" s="116" t="s">
        <v>373</v>
      </c>
      <c r="H28" s="116" t="s">
        <v>120</v>
      </c>
      <c r="I28" s="116" t="s">
        <v>373</v>
      </c>
      <c r="J28" s="116" t="s">
        <v>120</v>
      </c>
      <c r="K28" s="116" t="s">
        <v>50</v>
      </c>
      <c r="L28" s="116" t="s">
        <v>121</v>
      </c>
      <c r="M28" s="116" t="s">
        <v>122</v>
      </c>
      <c r="N28" s="116" t="s">
        <v>123</v>
      </c>
      <c r="O28" s="116" t="s">
        <v>124</v>
      </c>
      <c r="P28" s="116" t="s">
        <v>124</v>
      </c>
      <c r="Q28" s="116" t="s">
        <v>124</v>
      </c>
      <c r="R28" s="116" t="s">
        <v>133</v>
      </c>
      <c r="S28" s="116" t="s">
        <v>374</v>
      </c>
      <c r="T28" s="116" t="s">
        <v>375</v>
      </c>
      <c r="U28" s="116" t="s">
        <v>123</v>
      </c>
      <c r="V28" s="116" t="s">
        <v>126</v>
      </c>
      <c r="W28" s="116" t="s">
        <v>127</v>
      </c>
      <c r="X28" s="116" t="s">
        <v>347</v>
      </c>
    </row>
    <row r="29" spans="1:24" s="46" customFormat="1" ht="18.75" customHeight="1">
      <c r="A29" s="116" t="s">
        <v>148</v>
      </c>
      <c r="B29" s="116" t="s">
        <v>57</v>
      </c>
      <c r="C29" s="116" t="s">
        <v>58</v>
      </c>
      <c r="D29" s="116" t="s">
        <v>135</v>
      </c>
      <c r="E29" s="116" t="s">
        <v>376</v>
      </c>
      <c r="F29" s="116" t="s">
        <v>120</v>
      </c>
      <c r="G29" s="116" t="s">
        <v>377</v>
      </c>
      <c r="H29" s="116" t="s">
        <v>120</v>
      </c>
      <c r="I29" s="116" t="s">
        <v>377</v>
      </c>
      <c r="J29" s="116" t="s">
        <v>120</v>
      </c>
      <c r="K29" s="116" t="s">
        <v>50</v>
      </c>
      <c r="L29" s="116" t="s">
        <v>121</v>
      </c>
      <c r="M29" s="116" t="s">
        <v>122</v>
      </c>
      <c r="N29" s="116" t="s">
        <v>123</v>
      </c>
      <c r="O29" s="116" t="s">
        <v>124</v>
      </c>
      <c r="P29" s="116" t="s">
        <v>124</v>
      </c>
      <c r="Q29" s="116" t="s">
        <v>124</v>
      </c>
      <c r="R29" s="116" t="s">
        <v>378</v>
      </c>
      <c r="S29" s="116" t="s">
        <v>379</v>
      </c>
      <c r="T29" s="116" t="s">
        <v>371</v>
      </c>
      <c r="U29" s="116" t="s">
        <v>123</v>
      </c>
      <c r="V29" s="116" t="s">
        <v>126</v>
      </c>
      <c r="W29" s="116" t="s">
        <v>127</v>
      </c>
      <c r="X29" s="116" t="s">
        <v>347</v>
      </c>
    </row>
    <row r="30" spans="1:24" s="46" customFormat="1" ht="35.25" customHeight="1">
      <c r="A30" s="116" t="s">
        <v>151</v>
      </c>
      <c r="B30" s="116" t="s">
        <v>60</v>
      </c>
      <c r="C30" s="116" t="s">
        <v>60</v>
      </c>
      <c r="D30" s="116" t="s">
        <v>138</v>
      </c>
      <c r="E30" s="116" t="s">
        <v>380</v>
      </c>
      <c r="F30" s="116" t="s">
        <v>120</v>
      </c>
      <c r="G30" s="116" t="s">
        <v>381</v>
      </c>
      <c r="H30" s="116" t="s">
        <v>120</v>
      </c>
      <c r="I30" s="116" t="s">
        <v>381</v>
      </c>
      <c r="J30" s="116" t="s">
        <v>120</v>
      </c>
      <c r="K30" s="116" t="s">
        <v>50</v>
      </c>
      <c r="L30" s="116" t="s">
        <v>121</v>
      </c>
      <c r="M30" s="116" t="s">
        <v>122</v>
      </c>
      <c r="N30" s="116" t="s">
        <v>123</v>
      </c>
      <c r="O30" s="116" t="s">
        <v>124</v>
      </c>
      <c r="P30" s="116" t="s">
        <v>124</v>
      </c>
      <c r="Q30" s="116" t="s">
        <v>124</v>
      </c>
      <c r="R30" s="116" t="s">
        <v>139</v>
      </c>
      <c r="S30" s="116" t="s">
        <v>382</v>
      </c>
      <c r="T30" s="116" t="s">
        <v>375</v>
      </c>
      <c r="U30" s="116" t="s">
        <v>123</v>
      </c>
      <c r="V30" s="116" t="s">
        <v>126</v>
      </c>
      <c r="W30" s="116" t="s">
        <v>127</v>
      </c>
      <c r="X30" s="116" t="s">
        <v>347</v>
      </c>
    </row>
    <row r="31" spans="1:24" s="46" customFormat="1" ht="30" customHeight="1">
      <c r="A31" s="116" t="s">
        <v>155</v>
      </c>
      <c r="B31" s="116" t="s">
        <v>43</v>
      </c>
      <c r="C31" s="116" t="s">
        <v>44</v>
      </c>
      <c r="D31" s="116" t="s">
        <v>149</v>
      </c>
      <c r="E31" s="116" t="s">
        <v>150</v>
      </c>
      <c r="F31" s="116" t="s">
        <v>120</v>
      </c>
      <c r="G31" s="116" t="s">
        <v>150</v>
      </c>
      <c r="H31" s="116" t="s">
        <v>120</v>
      </c>
      <c r="I31" s="116" t="s">
        <v>150</v>
      </c>
      <c r="J31" s="116" t="s">
        <v>120</v>
      </c>
      <c r="K31" s="116" t="s">
        <v>50</v>
      </c>
      <c r="L31" s="116" t="s">
        <v>121</v>
      </c>
      <c r="M31" s="116" t="s">
        <v>122</v>
      </c>
      <c r="N31" s="116" t="s">
        <v>123</v>
      </c>
      <c r="O31" s="116" t="s">
        <v>124</v>
      </c>
      <c r="P31" s="116" t="s">
        <v>124</v>
      </c>
      <c r="Q31" s="116" t="s">
        <v>124</v>
      </c>
      <c r="R31" s="116" t="s">
        <v>139</v>
      </c>
      <c r="S31" s="116" t="s">
        <v>383</v>
      </c>
      <c r="T31" s="116" t="s">
        <v>367</v>
      </c>
      <c r="U31" s="116" t="s">
        <v>123</v>
      </c>
      <c r="V31" s="116" t="s">
        <v>126</v>
      </c>
      <c r="W31" s="116" t="s">
        <v>127</v>
      </c>
      <c r="X31" s="116" t="s">
        <v>347</v>
      </c>
    </row>
    <row r="32" spans="1:24" s="46" customFormat="1" ht="18.75" customHeight="1">
      <c r="A32" s="116" t="s">
        <v>156</v>
      </c>
      <c r="B32" s="116" t="s">
        <v>31</v>
      </c>
      <c r="C32" s="116" t="s">
        <v>32</v>
      </c>
      <c r="D32" s="116" t="s">
        <v>152</v>
      </c>
      <c r="E32" s="116" t="s">
        <v>153</v>
      </c>
      <c r="F32" s="116" t="s">
        <v>120</v>
      </c>
      <c r="G32" s="116" t="s">
        <v>384</v>
      </c>
      <c r="H32" s="116" t="s">
        <v>120</v>
      </c>
      <c r="I32" s="116" t="s">
        <v>141</v>
      </c>
      <c r="J32" s="116" t="s">
        <v>120</v>
      </c>
      <c r="K32" s="116" t="s">
        <v>137</v>
      </c>
      <c r="L32" s="116" t="s">
        <v>154</v>
      </c>
      <c r="M32" s="116" t="s">
        <v>122</v>
      </c>
      <c r="N32" s="116" t="s">
        <v>124</v>
      </c>
      <c r="O32" s="116" t="s">
        <v>124</v>
      </c>
      <c r="P32" s="116" t="s">
        <v>124</v>
      </c>
      <c r="Q32" s="116" t="s">
        <v>124</v>
      </c>
      <c r="R32" s="116" t="s">
        <v>136</v>
      </c>
      <c r="S32" s="116" t="s">
        <v>357</v>
      </c>
      <c r="T32" s="116" t="s">
        <v>352</v>
      </c>
      <c r="U32" s="116" t="s">
        <v>124</v>
      </c>
      <c r="V32" s="116" t="s">
        <v>126</v>
      </c>
      <c r="W32" s="116" t="s">
        <v>127</v>
      </c>
      <c r="X32" s="116" t="s">
        <v>347</v>
      </c>
    </row>
    <row r="33" spans="1:24" s="46" customFormat="1" ht="18.75" customHeight="1">
      <c r="A33" s="116" t="s">
        <v>157</v>
      </c>
      <c r="B33" s="116" t="s">
        <v>385</v>
      </c>
      <c r="C33" s="116" t="s">
        <v>32</v>
      </c>
      <c r="D33" s="116" t="s">
        <v>386</v>
      </c>
      <c r="E33" s="116" t="s">
        <v>387</v>
      </c>
      <c r="F33" s="116" t="s">
        <v>120</v>
      </c>
      <c r="G33" s="116" t="s">
        <v>387</v>
      </c>
      <c r="H33" s="116" t="s">
        <v>120</v>
      </c>
      <c r="I33" s="116" t="s">
        <v>141</v>
      </c>
      <c r="J33" s="116" t="s">
        <v>120</v>
      </c>
      <c r="K33" s="116" t="s">
        <v>388</v>
      </c>
      <c r="L33" s="116" t="s">
        <v>154</v>
      </c>
      <c r="M33" s="116" t="s">
        <v>122</v>
      </c>
      <c r="N33" s="116" t="s">
        <v>124</v>
      </c>
      <c r="O33" s="116" t="s">
        <v>124</v>
      </c>
      <c r="P33" s="116" t="s">
        <v>124</v>
      </c>
      <c r="Q33" s="116" t="s">
        <v>124</v>
      </c>
      <c r="R33" s="116" t="s">
        <v>139</v>
      </c>
      <c r="S33" s="116" t="s">
        <v>362</v>
      </c>
      <c r="T33" s="116" t="s">
        <v>389</v>
      </c>
      <c r="U33" s="116" t="s">
        <v>123</v>
      </c>
      <c r="V33" s="116" t="s">
        <v>126</v>
      </c>
      <c r="W33" s="116" t="s">
        <v>127</v>
      </c>
      <c r="X33" s="116" t="s">
        <v>347</v>
      </c>
    </row>
    <row r="34" spans="1:24" ht="18.75" customHeight="1">
      <c r="A34" s="116" t="s">
        <v>390</v>
      </c>
      <c r="B34" s="116" t="s">
        <v>391</v>
      </c>
      <c r="C34" s="116" t="s">
        <v>145</v>
      </c>
      <c r="D34" s="116" t="s">
        <v>90</v>
      </c>
      <c r="E34" s="116" t="s">
        <v>392</v>
      </c>
      <c r="F34" s="116" t="s">
        <v>120</v>
      </c>
      <c r="G34" s="116" t="s">
        <v>393</v>
      </c>
      <c r="H34" s="116" t="s">
        <v>120</v>
      </c>
      <c r="I34" s="116" t="s">
        <v>141</v>
      </c>
      <c r="J34" s="116" t="s">
        <v>120</v>
      </c>
      <c r="K34" s="116" t="s">
        <v>50</v>
      </c>
      <c r="L34" s="116" t="s">
        <v>121</v>
      </c>
      <c r="M34" s="116" t="s">
        <v>122</v>
      </c>
      <c r="N34" s="116" t="s">
        <v>124</v>
      </c>
      <c r="O34" s="116" t="s">
        <v>124</v>
      </c>
      <c r="P34" s="116" t="s">
        <v>123</v>
      </c>
      <c r="Q34" s="116" t="s">
        <v>124</v>
      </c>
      <c r="R34" s="116" t="s">
        <v>378</v>
      </c>
      <c r="S34" s="116" t="s">
        <v>394</v>
      </c>
      <c r="T34" s="116" t="s">
        <v>352</v>
      </c>
      <c r="U34" s="116" t="s">
        <v>124</v>
      </c>
      <c r="V34" s="116" t="s">
        <v>126</v>
      </c>
      <c r="W34" s="116" t="s">
        <v>127</v>
      </c>
      <c r="X34" s="116" t="s">
        <v>347</v>
      </c>
    </row>
    <row r="35" spans="1:24" ht="18.75" customHeight="1">
      <c r="A35" s="116" t="s">
        <v>395</v>
      </c>
      <c r="B35" s="116" t="s">
        <v>396</v>
      </c>
      <c r="C35" s="116" t="s">
        <v>397</v>
      </c>
      <c r="D35" s="116" t="s">
        <v>398</v>
      </c>
      <c r="E35" s="116" t="s">
        <v>399</v>
      </c>
      <c r="F35" s="116" t="s">
        <v>120</v>
      </c>
      <c r="G35" s="116" t="s">
        <v>141</v>
      </c>
      <c r="H35" s="116" t="s">
        <v>120</v>
      </c>
      <c r="I35" s="116" t="s">
        <v>141</v>
      </c>
      <c r="J35" s="116" t="s">
        <v>120</v>
      </c>
      <c r="K35" s="116" t="s">
        <v>50</v>
      </c>
      <c r="L35" s="116" t="s">
        <v>121</v>
      </c>
      <c r="M35" s="116" t="s">
        <v>122</v>
      </c>
      <c r="N35" s="116" t="s">
        <v>124</v>
      </c>
      <c r="O35" s="116" t="s">
        <v>124</v>
      </c>
      <c r="P35" s="116" t="s">
        <v>124</v>
      </c>
      <c r="Q35" s="116" t="s">
        <v>124</v>
      </c>
      <c r="R35" s="116" t="s">
        <v>378</v>
      </c>
      <c r="S35" s="116" t="s">
        <v>366</v>
      </c>
      <c r="T35" s="116" t="s">
        <v>352</v>
      </c>
      <c r="U35" s="116" t="s">
        <v>124</v>
      </c>
      <c r="V35" s="116" t="s">
        <v>126</v>
      </c>
      <c r="W35" s="116" t="s">
        <v>127</v>
      </c>
      <c r="X35" s="116" t="s">
        <v>347</v>
      </c>
    </row>
    <row r="36" spans="1:24" ht="18.75" customHeight="1">
      <c r="A36" s="116" t="s">
        <v>400</v>
      </c>
      <c r="B36" s="116" t="s">
        <v>401</v>
      </c>
      <c r="C36" s="116" t="s">
        <v>402</v>
      </c>
      <c r="D36" s="116" t="s">
        <v>403</v>
      </c>
      <c r="E36" s="116" t="s">
        <v>404</v>
      </c>
      <c r="F36" s="116" t="s">
        <v>120</v>
      </c>
      <c r="G36" s="116" t="s">
        <v>141</v>
      </c>
      <c r="H36" s="116" t="s">
        <v>120</v>
      </c>
      <c r="I36" s="116" t="s">
        <v>141</v>
      </c>
      <c r="J36" s="116" t="s">
        <v>120</v>
      </c>
      <c r="K36" s="116" t="s">
        <v>50</v>
      </c>
      <c r="L36" s="116" t="s">
        <v>121</v>
      </c>
      <c r="M36" s="116" t="s">
        <v>122</v>
      </c>
      <c r="N36" s="116" t="s">
        <v>124</v>
      </c>
      <c r="O36" s="116" t="s">
        <v>124</v>
      </c>
      <c r="P36" s="116" t="s">
        <v>124</v>
      </c>
      <c r="Q36" s="116" t="s">
        <v>124</v>
      </c>
      <c r="R36" s="116" t="s">
        <v>139</v>
      </c>
      <c r="S36" s="116" t="s">
        <v>366</v>
      </c>
      <c r="T36" s="116" t="s">
        <v>352</v>
      </c>
      <c r="U36" s="116" t="s">
        <v>124</v>
      </c>
      <c r="V36" s="116" t="s">
        <v>126</v>
      </c>
      <c r="W36" s="116" t="s">
        <v>127</v>
      </c>
      <c r="X36" s="116" t="s">
        <v>347</v>
      </c>
    </row>
  </sheetData>
  <sheetProtection/>
  <printOptions/>
  <pageMargins left="0.75" right="0.75" top="1" bottom="1" header="0.5" footer="0.5"/>
  <pageSetup fitToHeight="0" fitToWidth="0" horizontalDpi="300" verticalDpi="300" orientation="portrait" paperSize="9" scale="91" r:id="rId1"/>
</worksheet>
</file>

<file path=xl/worksheets/sheet4.xml><?xml version="1.0" encoding="utf-8"?>
<worksheet xmlns="http://schemas.openxmlformats.org/spreadsheetml/2006/main" xmlns:r="http://schemas.openxmlformats.org/officeDocument/2006/relationships">
  <dimension ref="A1:H81"/>
  <sheetViews>
    <sheetView zoomScale="80" zoomScaleNormal="80" zoomScalePageLayoutView="90" workbookViewId="0" topLeftCell="A55">
      <selection activeCell="A16" sqref="A16:H79"/>
    </sheetView>
  </sheetViews>
  <sheetFormatPr defaultColWidth="9.140625" defaultRowHeight="15"/>
  <cols>
    <col min="1" max="1" width="9.57421875" style="0" bestFit="1" customWidth="1"/>
    <col min="2" max="2" width="31.7109375" style="0" customWidth="1"/>
    <col min="3" max="5" width="18.28125" style="0" customWidth="1"/>
    <col min="6" max="6" width="16.00390625" style="0" customWidth="1"/>
    <col min="7" max="7" width="18.8515625" style="0" customWidth="1"/>
    <col min="8" max="8" width="33.8515625" style="0" customWidth="1"/>
  </cols>
  <sheetData>
    <row r="1" spans="2:5" ht="31.5">
      <c r="B1" s="61" t="s">
        <v>16</v>
      </c>
      <c r="C1" s="61" t="s">
        <v>218</v>
      </c>
      <c r="D1" s="61" t="s">
        <v>219</v>
      </c>
      <c r="E1" s="61" t="s">
        <v>220</v>
      </c>
    </row>
    <row r="2" spans="2:5" ht="15.75">
      <c r="B2" s="61">
        <v>1</v>
      </c>
      <c r="C2" s="61">
        <v>2</v>
      </c>
      <c r="D2" s="61">
        <v>3</v>
      </c>
      <c r="E2" s="61">
        <v>4</v>
      </c>
    </row>
    <row r="3" spans="2:5" ht="31.5">
      <c r="B3" s="62" t="s">
        <v>221</v>
      </c>
      <c r="C3" s="61" t="s">
        <v>222</v>
      </c>
      <c r="D3" s="63">
        <v>8</v>
      </c>
      <c r="E3" s="64" t="e">
        <f>'ПЗ 2020'!K19+'ПЗ 2020'!K43+'ПЗ 2020'!#REF!+'ПЗ 2020'!K47+'ПЗ 2020'!K50+'ПЗ 2020'!K58+'ПЗ 2020'!K66+'ПЗ 2020'!K73</f>
        <v>#REF!</v>
      </c>
    </row>
    <row r="4" spans="2:5" ht="31.5">
      <c r="B4" s="62" t="s">
        <v>223</v>
      </c>
      <c r="C4" s="61" t="s">
        <v>222</v>
      </c>
      <c r="D4" s="63">
        <v>0</v>
      </c>
      <c r="E4" s="64">
        <v>0</v>
      </c>
    </row>
    <row r="5" spans="2:5" ht="31.5">
      <c r="B5" s="62" t="s">
        <v>224</v>
      </c>
      <c r="C5" s="61" t="s">
        <v>225</v>
      </c>
      <c r="D5" s="63">
        <v>2</v>
      </c>
      <c r="E5" s="64">
        <f>'ПЗ 2020'!K62+'ПЗ 2020'!K68</f>
        <v>3550</v>
      </c>
    </row>
    <row r="6" spans="2:5" ht="31.5">
      <c r="B6" s="62" t="s">
        <v>226</v>
      </c>
      <c r="C6" s="61" t="s">
        <v>227</v>
      </c>
      <c r="D6" s="63">
        <v>4</v>
      </c>
      <c r="E6" s="64" t="e">
        <f>'ПЗ 2020'!#REF!+'ПЗ 2020'!#REF!+'ПЗ 2020'!K59+'ПЗ 2020'!K69</f>
        <v>#REF!</v>
      </c>
    </row>
    <row r="7" spans="2:5" ht="31.5">
      <c r="B7" s="62" t="s">
        <v>228</v>
      </c>
      <c r="C7" s="61" t="s">
        <v>227</v>
      </c>
      <c r="D7" s="63">
        <v>12</v>
      </c>
      <c r="E7" s="64" t="e">
        <f>'ПЗ 2020'!#REF!+'ПЗ 2020'!K26+'ПЗ 2020'!K27+'ПЗ 2020'!K30+'ПЗ 2020'!#REF!+'ПЗ 2020'!K36+'ПЗ 2020'!K45+'ПЗ 2020'!K56+'ПЗ 2020'!K70+'ПЗ 2020'!K31+'ПЗ 2020'!K32+'ПЗ 2020'!K33</f>
        <v>#REF!</v>
      </c>
    </row>
    <row r="8" spans="2:5" s="119" customFormat="1" ht="31.5">
      <c r="B8" s="120" t="s">
        <v>337</v>
      </c>
      <c r="C8" s="121" t="s">
        <v>222</v>
      </c>
      <c r="D8" s="122">
        <v>1</v>
      </c>
      <c r="E8" s="71">
        <f>+'ПЗ 2020'!K46</f>
        <v>350</v>
      </c>
    </row>
    <row r="9" spans="2:5" ht="31.5">
      <c r="B9" s="61" t="s">
        <v>229</v>
      </c>
      <c r="C9" s="61" t="s">
        <v>230</v>
      </c>
      <c r="D9" s="63">
        <v>26</v>
      </c>
      <c r="E9" s="64">
        <f>'ПЗ 2020'!K78</f>
        <v>48879.822</v>
      </c>
    </row>
    <row r="10" spans="2:5" ht="31.5">
      <c r="B10" s="61" t="s">
        <v>231</v>
      </c>
      <c r="C10" s="61" t="s">
        <v>230</v>
      </c>
      <c r="D10" s="63">
        <f>SUM(D3:D9)</f>
        <v>53</v>
      </c>
      <c r="E10" s="64" t="e">
        <f>SUM(E3:E9)</f>
        <v>#REF!</v>
      </c>
    </row>
    <row r="11" spans="2:6" ht="31.5">
      <c r="B11" s="61" t="s">
        <v>232</v>
      </c>
      <c r="C11" s="61" t="s">
        <v>230</v>
      </c>
      <c r="D11" s="63">
        <f>D10-D9</f>
        <v>27</v>
      </c>
      <c r="E11" s="64" t="e">
        <f>E10-E9</f>
        <v>#REF!</v>
      </c>
      <c r="F11" t="e">
        <f>E11/E10</f>
        <v>#REF!</v>
      </c>
    </row>
    <row r="12" spans="2:5" ht="31.5">
      <c r="B12" s="61" t="s">
        <v>233</v>
      </c>
      <c r="C12" s="61" t="s">
        <v>230</v>
      </c>
      <c r="D12" s="63">
        <f>D11-D5</f>
        <v>25</v>
      </c>
      <c r="E12" s="64" t="e">
        <f>E11-E5</f>
        <v>#REF!</v>
      </c>
    </row>
    <row r="13" spans="2:5" ht="31.5">
      <c r="B13" s="61" t="s">
        <v>234</v>
      </c>
      <c r="C13" s="61" t="s">
        <v>230</v>
      </c>
      <c r="D13" s="65">
        <f>D12/D11</f>
        <v>0.9259259259259259</v>
      </c>
      <c r="E13" s="65" t="e">
        <f>E12/E11</f>
        <v>#REF!</v>
      </c>
    </row>
    <row r="16" spans="1:8" ht="94.5">
      <c r="A16" s="61" t="s">
        <v>235</v>
      </c>
      <c r="B16" s="61" t="s">
        <v>26</v>
      </c>
      <c r="C16" s="61" t="s">
        <v>236</v>
      </c>
      <c r="D16" s="61" t="s">
        <v>237</v>
      </c>
      <c r="E16" s="61" t="s">
        <v>238</v>
      </c>
      <c r="F16" s="61" t="s">
        <v>239</v>
      </c>
      <c r="G16" s="61" t="s">
        <v>240</v>
      </c>
      <c r="H16" s="61" t="s">
        <v>241</v>
      </c>
    </row>
    <row r="17" spans="1:8" ht="16.5" customHeight="1">
      <c r="A17" s="66">
        <v>1</v>
      </c>
      <c r="B17" s="67" t="s">
        <v>242</v>
      </c>
      <c r="C17" s="68">
        <f>SUM(C18:C29)</f>
        <v>4952.8240000000005</v>
      </c>
      <c r="D17" s="68">
        <f>SUM(D18:D29)</f>
        <v>0</v>
      </c>
      <c r="E17" s="68">
        <f>SUM(E18:E29)</f>
        <v>0</v>
      </c>
      <c r="F17" s="68">
        <f>SUM(F18:F29)</f>
        <v>1765.42</v>
      </c>
      <c r="G17" s="68">
        <f>SUM(G18:G29)</f>
        <v>6718.244000000001</v>
      </c>
      <c r="H17" s="178" t="s">
        <v>243</v>
      </c>
    </row>
    <row r="18" spans="1:8" ht="47.25">
      <c r="A18" s="69" t="s">
        <v>295</v>
      </c>
      <c r="B18" s="91" t="s">
        <v>196</v>
      </c>
      <c r="C18" s="98">
        <v>215</v>
      </c>
      <c r="D18" s="68"/>
      <c r="E18" s="68"/>
      <c r="F18" s="98"/>
      <c r="G18" s="98">
        <v>215</v>
      </c>
      <c r="H18" s="179"/>
    </row>
    <row r="19" spans="1:8" ht="46.5" customHeight="1">
      <c r="A19" s="69" t="s">
        <v>296</v>
      </c>
      <c r="B19" s="91" t="s">
        <v>407</v>
      </c>
      <c r="C19" s="98">
        <v>300</v>
      </c>
      <c r="D19" s="68"/>
      <c r="E19" s="68"/>
      <c r="F19" s="98"/>
      <c r="G19" s="98">
        <v>300</v>
      </c>
      <c r="H19" s="179"/>
    </row>
    <row r="20" spans="1:8" ht="15.75">
      <c r="A20" s="69" t="s">
        <v>297</v>
      </c>
      <c r="B20" s="90" t="s">
        <v>204</v>
      </c>
      <c r="C20" s="99">
        <v>1000</v>
      </c>
      <c r="D20" s="68"/>
      <c r="E20" s="68"/>
      <c r="F20" s="99"/>
      <c r="G20" s="99">
        <v>1000</v>
      </c>
      <c r="H20" s="179"/>
    </row>
    <row r="21" spans="1:8" ht="31.5">
      <c r="A21" s="69" t="s">
        <v>298</v>
      </c>
      <c r="B21" s="91" t="s">
        <v>168</v>
      </c>
      <c r="C21" s="94">
        <v>425.405</v>
      </c>
      <c r="D21" s="68"/>
      <c r="E21" s="68"/>
      <c r="F21" s="94"/>
      <c r="G21" s="94">
        <v>425.405</v>
      </c>
      <c r="H21" s="179"/>
    </row>
    <row r="22" spans="1:8" ht="31.5">
      <c r="A22" s="69" t="s">
        <v>299</v>
      </c>
      <c r="B22" s="91" t="s">
        <v>270</v>
      </c>
      <c r="C22" s="94">
        <v>1098.419</v>
      </c>
      <c r="D22" s="68"/>
      <c r="E22" s="68"/>
      <c r="F22" s="94"/>
      <c r="G22" s="94">
        <v>1098.419</v>
      </c>
      <c r="H22" s="179"/>
    </row>
    <row r="23" spans="1:8" ht="63">
      <c r="A23" s="69" t="s">
        <v>300</v>
      </c>
      <c r="B23" s="97" t="s">
        <v>77</v>
      </c>
      <c r="C23" s="72">
        <v>800</v>
      </c>
      <c r="D23" s="68"/>
      <c r="E23" s="68"/>
      <c r="F23" s="72"/>
      <c r="G23" s="72">
        <v>800</v>
      </c>
      <c r="H23" s="179"/>
    </row>
    <row r="24" spans="1:8" ht="15.75">
      <c r="A24" s="69" t="s">
        <v>301</v>
      </c>
      <c r="B24" s="97" t="s">
        <v>174</v>
      </c>
      <c r="C24" s="72">
        <v>480</v>
      </c>
      <c r="D24" s="68"/>
      <c r="E24" s="68"/>
      <c r="F24" s="72"/>
      <c r="G24" s="72">
        <v>480</v>
      </c>
      <c r="H24" s="179"/>
    </row>
    <row r="25" spans="1:8" ht="70.5" customHeight="1">
      <c r="A25" s="69" t="s">
        <v>302</v>
      </c>
      <c r="B25" s="97" t="s">
        <v>273</v>
      </c>
      <c r="C25" s="72">
        <v>514</v>
      </c>
      <c r="D25" s="68"/>
      <c r="E25" s="68"/>
      <c r="F25" s="72"/>
      <c r="G25" s="72">
        <v>514</v>
      </c>
      <c r="H25" s="179"/>
    </row>
    <row r="26" spans="1:8" ht="15.75">
      <c r="A26" s="69" t="s">
        <v>303</v>
      </c>
      <c r="B26" s="97" t="s">
        <v>173</v>
      </c>
      <c r="C26" s="72">
        <v>120</v>
      </c>
      <c r="D26" s="72"/>
      <c r="E26" s="71"/>
      <c r="F26" s="72"/>
      <c r="G26" s="72">
        <v>120</v>
      </c>
      <c r="H26" s="180"/>
    </row>
    <row r="27" spans="1:8" ht="31.5">
      <c r="A27" s="69" t="s">
        <v>419</v>
      </c>
      <c r="B27" s="97" t="s">
        <v>413</v>
      </c>
      <c r="C27" s="72"/>
      <c r="D27" s="72"/>
      <c r="E27" s="71"/>
      <c r="F27" s="72">
        <v>199.287</v>
      </c>
      <c r="G27" s="72">
        <v>199.287</v>
      </c>
      <c r="H27" s="117"/>
    </row>
    <row r="28" spans="1:8" ht="31.5">
      <c r="A28" s="69" t="s">
        <v>420</v>
      </c>
      <c r="B28" s="97" t="s">
        <v>414</v>
      </c>
      <c r="C28" s="72"/>
      <c r="D28" s="72"/>
      <c r="E28" s="71"/>
      <c r="F28" s="72">
        <v>266.133</v>
      </c>
      <c r="G28" s="72">
        <v>266.133</v>
      </c>
      <c r="H28" s="117"/>
    </row>
    <row r="29" spans="1:8" ht="31.5">
      <c r="A29" s="69" t="s">
        <v>422</v>
      </c>
      <c r="B29" s="91" t="s">
        <v>270</v>
      </c>
      <c r="C29" s="94"/>
      <c r="D29" s="68"/>
      <c r="E29" s="68"/>
      <c r="F29" s="94">
        <v>1300</v>
      </c>
      <c r="G29" s="94">
        <v>1300</v>
      </c>
      <c r="H29" s="118"/>
    </row>
    <row r="30" spans="1:8" ht="15.75">
      <c r="A30" s="66">
        <v>2</v>
      </c>
      <c r="B30" s="73" t="s">
        <v>244</v>
      </c>
      <c r="C30" s="74">
        <f>SUM(C31:C43)</f>
        <v>9635.217</v>
      </c>
      <c r="D30" s="74">
        <f>SUM(D31:D43)</f>
        <v>0</v>
      </c>
      <c r="E30" s="74">
        <f>SUM(E31:E43)</f>
        <v>0</v>
      </c>
      <c r="F30" s="74">
        <f>SUM(F31:F43)</f>
        <v>0</v>
      </c>
      <c r="G30" s="74">
        <f>SUM(G31:G43)</f>
        <v>9635.217</v>
      </c>
      <c r="H30" s="181" t="s">
        <v>243</v>
      </c>
    </row>
    <row r="31" spans="1:8" ht="31.5">
      <c r="A31" s="69" t="s">
        <v>282</v>
      </c>
      <c r="B31" s="90" t="s">
        <v>183</v>
      </c>
      <c r="C31" s="102">
        <v>142.377</v>
      </c>
      <c r="D31" s="74"/>
      <c r="E31" s="74"/>
      <c r="F31" s="102"/>
      <c r="G31" s="102">
        <v>142.377</v>
      </c>
      <c r="H31" s="181"/>
    </row>
    <row r="32" spans="1:8" ht="31.5">
      <c r="A32" s="69" t="s">
        <v>283</v>
      </c>
      <c r="B32" s="91" t="s">
        <v>205</v>
      </c>
      <c r="C32" s="94">
        <v>200</v>
      </c>
      <c r="D32" s="74"/>
      <c r="E32" s="74"/>
      <c r="F32" s="94"/>
      <c r="G32" s="94">
        <v>200</v>
      </c>
      <c r="H32" s="181"/>
    </row>
    <row r="33" spans="1:8" ht="15.75">
      <c r="A33" s="69" t="s">
        <v>284</v>
      </c>
      <c r="B33" s="103" t="s">
        <v>186</v>
      </c>
      <c r="C33" s="104">
        <v>411.84</v>
      </c>
      <c r="D33" s="74"/>
      <c r="E33" s="74"/>
      <c r="F33" s="104"/>
      <c r="G33" s="104">
        <v>411.84</v>
      </c>
      <c r="H33" s="181"/>
    </row>
    <row r="34" spans="1:8" ht="15.75">
      <c r="A34" s="69" t="s">
        <v>285</v>
      </c>
      <c r="B34" s="95" t="s">
        <v>259</v>
      </c>
      <c r="C34" s="72">
        <v>300</v>
      </c>
      <c r="D34" s="74"/>
      <c r="E34" s="74"/>
      <c r="F34" s="72"/>
      <c r="G34" s="72">
        <v>300</v>
      </c>
      <c r="H34" s="181"/>
    </row>
    <row r="35" spans="1:8" ht="141.75">
      <c r="A35" s="69" t="s">
        <v>286</v>
      </c>
      <c r="B35" s="90" t="s">
        <v>177</v>
      </c>
      <c r="C35" s="72">
        <v>350</v>
      </c>
      <c r="D35" s="74"/>
      <c r="E35" s="74"/>
      <c r="F35" s="72"/>
      <c r="G35" s="72">
        <v>350</v>
      </c>
      <c r="H35" s="181"/>
    </row>
    <row r="36" spans="1:8" ht="126">
      <c r="A36" s="69" t="s">
        <v>287</v>
      </c>
      <c r="B36" s="97" t="s">
        <v>178</v>
      </c>
      <c r="C36" s="72">
        <v>100</v>
      </c>
      <c r="D36" s="74"/>
      <c r="E36" s="74"/>
      <c r="F36" s="72"/>
      <c r="G36" s="72">
        <v>100</v>
      </c>
      <c r="H36" s="181"/>
    </row>
    <row r="37" spans="1:8" ht="47.25">
      <c r="A37" s="69" t="s">
        <v>288</v>
      </c>
      <c r="B37" s="90" t="s">
        <v>51</v>
      </c>
      <c r="C37" s="72">
        <v>216</v>
      </c>
      <c r="D37" s="74"/>
      <c r="E37" s="74"/>
      <c r="F37" s="72"/>
      <c r="G37" s="72">
        <v>216</v>
      </c>
      <c r="H37" s="181"/>
    </row>
    <row r="38" spans="1:8" ht="31.5">
      <c r="A38" s="69" t="s">
        <v>289</v>
      </c>
      <c r="B38" s="97" t="s">
        <v>183</v>
      </c>
      <c r="C38" s="72">
        <v>2350</v>
      </c>
      <c r="D38" s="72"/>
      <c r="E38" s="71"/>
      <c r="F38" s="72"/>
      <c r="G38" s="72">
        <v>2350</v>
      </c>
      <c r="H38" s="181"/>
    </row>
    <row r="39" spans="1:8" ht="110.25">
      <c r="A39" s="69" t="s">
        <v>290</v>
      </c>
      <c r="B39" s="90" t="s">
        <v>56</v>
      </c>
      <c r="C39" s="72">
        <v>200</v>
      </c>
      <c r="D39" s="71"/>
      <c r="E39" s="72"/>
      <c r="F39" s="72"/>
      <c r="G39" s="72">
        <v>200</v>
      </c>
      <c r="H39" s="181"/>
    </row>
    <row r="40" spans="1:8" ht="47.25">
      <c r="A40" s="69" t="s">
        <v>291</v>
      </c>
      <c r="B40" s="93" t="s">
        <v>176</v>
      </c>
      <c r="C40" s="72">
        <v>1200</v>
      </c>
      <c r="D40" s="64"/>
      <c r="E40" s="64"/>
      <c r="F40" s="72"/>
      <c r="G40" s="72">
        <v>1200</v>
      </c>
      <c r="H40" s="181"/>
    </row>
    <row r="41" spans="1:8" ht="31.5">
      <c r="A41" s="69" t="s">
        <v>292</v>
      </c>
      <c r="B41" s="93" t="s">
        <v>175</v>
      </c>
      <c r="C41" s="72">
        <v>1200</v>
      </c>
      <c r="D41" s="64"/>
      <c r="E41" s="64"/>
      <c r="F41" s="72"/>
      <c r="G41" s="72">
        <v>1200</v>
      </c>
      <c r="H41" s="181"/>
    </row>
    <row r="42" spans="1:8" ht="78.75">
      <c r="A42" s="69" t="s">
        <v>293</v>
      </c>
      <c r="B42" s="103" t="s">
        <v>45</v>
      </c>
      <c r="C42" s="102">
        <v>2750</v>
      </c>
      <c r="D42" s="64"/>
      <c r="E42" s="64"/>
      <c r="F42" s="102"/>
      <c r="G42" s="102">
        <v>2750</v>
      </c>
      <c r="H42" s="181"/>
    </row>
    <row r="43" spans="1:8" ht="63">
      <c r="A43" s="69" t="s">
        <v>294</v>
      </c>
      <c r="B43" s="90" t="s">
        <v>61</v>
      </c>
      <c r="C43" s="72">
        <v>215</v>
      </c>
      <c r="D43" s="64"/>
      <c r="E43" s="64"/>
      <c r="F43" s="72"/>
      <c r="G43" s="72">
        <v>215</v>
      </c>
      <c r="H43" s="181"/>
    </row>
    <row r="44" spans="1:8" ht="15.75">
      <c r="A44" s="66">
        <v>3</v>
      </c>
      <c r="B44" s="67" t="s">
        <v>245</v>
      </c>
      <c r="C44" s="68">
        <f>SUM(C45:C45)</f>
        <v>0</v>
      </c>
      <c r="D44" s="68">
        <f>SUM(D45:D45)</f>
        <v>0</v>
      </c>
      <c r="E44" s="68">
        <f>SUM(E45:E45)</f>
        <v>0</v>
      </c>
      <c r="F44" s="68">
        <f>SUM(F45:F45)</f>
        <v>0</v>
      </c>
      <c r="G44" s="68">
        <f>SUM(G45:G45)</f>
        <v>0</v>
      </c>
      <c r="H44" s="178"/>
    </row>
    <row r="45" spans="1:8" ht="15.75">
      <c r="A45" s="69"/>
      <c r="B45" s="95"/>
      <c r="C45" s="96"/>
      <c r="D45" s="68"/>
      <c r="E45" s="68"/>
      <c r="F45" s="96"/>
      <c r="G45" s="96"/>
      <c r="H45" s="179"/>
    </row>
    <row r="46" spans="1:8" ht="15.75">
      <c r="A46" s="89" t="s">
        <v>134</v>
      </c>
      <c r="B46" s="108" t="s">
        <v>304</v>
      </c>
      <c r="C46" s="109">
        <f>C47</f>
        <v>1100</v>
      </c>
      <c r="D46" s="109">
        <f>D47</f>
        <v>0</v>
      </c>
      <c r="E46" s="109">
        <f>E47</f>
        <v>0</v>
      </c>
      <c r="F46" s="109">
        <f>F47</f>
        <v>0</v>
      </c>
      <c r="G46" s="109">
        <f>G47</f>
        <v>1100</v>
      </c>
      <c r="H46" s="178" t="s">
        <v>243</v>
      </c>
    </row>
    <row r="47" spans="1:8" ht="31.5">
      <c r="A47" s="69" t="s">
        <v>309</v>
      </c>
      <c r="B47" s="95" t="s">
        <v>82</v>
      </c>
      <c r="C47" s="96">
        <v>1100</v>
      </c>
      <c r="D47" s="68"/>
      <c r="E47" s="68"/>
      <c r="F47" s="96"/>
      <c r="G47" s="96">
        <v>1100</v>
      </c>
      <c r="H47" s="180"/>
    </row>
    <row r="48" spans="1:8" ht="24" customHeight="1">
      <c r="A48" s="89" t="s">
        <v>137</v>
      </c>
      <c r="B48" s="110" t="s">
        <v>308</v>
      </c>
      <c r="C48" s="111">
        <f>SUM(C49:C70)</f>
        <v>27884.0928</v>
      </c>
      <c r="D48" s="111">
        <f>SUM(D49:D70)</f>
        <v>0</v>
      </c>
      <c r="E48" s="111">
        <f>SUM(E49:E70)</f>
        <v>0</v>
      </c>
      <c r="F48" s="111">
        <f>SUM(F49:F70)</f>
        <v>0</v>
      </c>
      <c r="G48" s="111">
        <f>SUM(G49:G70)</f>
        <v>27884.0928</v>
      </c>
      <c r="H48" s="178" t="s">
        <v>243</v>
      </c>
    </row>
    <row r="49" spans="1:8" ht="47.25">
      <c r="A49" s="69" t="s">
        <v>310</v>
      </c>
      <c r="B49" s="90" t="s">
        <v>193</v>
      </c>
      <c r="C49" s="102">
        <v>2800</v>
      </c>
      <c r="D49" s="68"/>
      <c r="E49" s="68"/>
      <c r="F49" s="102"/>
      <c r="G49" s="102">
        <v>2800</v>
      </c>
      <c r="H49" s="179"/>
    </row>
    <row r="50" spans="1:8" ht="31.5">
      <c r="A50" s="69" t="s">
        <v>311</v>
      </c>
      <c r="B50" s="93" t="s">
        <v>172</v>
      </c>
      <c r="C50" s="99">
        <v>938</v>
      </c>
      <c r="D50" s="74"/>
      <c r="E50" s="74"/>
      <c r="F50" s="99"/>
      <c r="G50" s="99">
        <v>938</v>
      </c>
      <c r="H50" s="179"/>
    </row>
    <row r="51" spans="1:8" ht="15.75">
      <c r="A51" s="69" t="s">
        <v>312</v>
      </c>
      <c r="B51" s="90" t="s">
        <v>187</v>
      </c>
      <c r="C51" s="72">
        <v>6238.692800000001</v>
      </c>
      <c r="D51" s="68"/>
      <c r="E51" s="68"/>
      <c r="F51" s="72"/>
      <c r="G51" s="72">
        <v>6238.692800000001</v>
      </c>
      <c r="H51" s="179"/>
    </row>
    <row r="52" spans="1:8" ht="31.5">
      <c r="A52" s="69" t="s">
        <v>313</v>
      </c>
      <c r="B52" s="91" t="s">
        <v>207</v>
      </c>
      <c r="C52" s="92">
        <v>490</v>
      </c>
      <c r="D52" s="68"/>
      <c r="E52" s="68"/>
      <c r="F52" s="92"/>
      <c r="G52" s="92">
        <v>490</v>
      </c>
      <c r="H52" s="179"/>
    </row>
    <row r="53" spans="1:8" ht="31.5">
      <c r="A53" s="69" t="s">
        <v>314</v>
      </c>
      <c r="B53" s="93" t="s">
        <v>86</v>
      </c>
      <c r="C53" s="94">
        <v>479.6</v>
      </c>
      <c r="D53" s="68"/>
      <c r="E53" s="68"/>
      <c r="F53" s="94"/>
      <c r="G53" s="94">
        <v>479.6</v>
      </c>
      <c r="H53" s="179"/>
    </row>
    <row r="54" spans="1:8" ht="31.5">
      <c r="A54" s="69" t="s">
        <v>315</v>
      </c>
      <c r="B54" s="91" t="s">
        <v>171</v>
      </c>
      <c r="C54" s="94">
        <v>352.8</v>
      </c>
      <c r="D54" s="68"/>
      <c r="E54" s="68"/>
      <c r="F54" s="94"/>
      <c r="G54" s="94">
        <v>352.8</v>
      </c>
      <c r="H54" s="179"/>
    </row>
    <row r="55" spans="1:8" ht="31.5">
      <c r="A55" s="69" t="s">
        <v>316</v>
      </c>
      <c r="B55" s="91" t="s">
        <v>189</v>
      </c>
      <c r="C55" s="94">
        <v>480</v>
      </c>
      <c r="D55" s="68"/>
      <c r="E55" s="68"/>
      <c r="F55" s="94"/>
      <c r="G55" s="94">
        <v>480</v>
      </c>
      <c r="H55" s="179"/>
    </row>
    <row r="56" spans="1:8" ht="31.5">
      <c r="A56" s="69" t="s">
        <v>317</v>
      </c>
      <c r="B56" s="90" t="s">
        <v>33</v>
      </c>
      <c r="C56" s="94">
        <v>900</v>
      </c>
      <c r="D56" s="68"/>
      <c r="E56" s="68"/>
      <c r="F56" s="94"/>
      <c r="G56" s="94">
        <v>900</v>
      </c>
      <c r="H56" s="179"/>
    </row>
    <row r="57" spans="1:8" ht="31.5">
      <c r="A57" s="69" t="s">
        <v>318</v>
      </c>
      <c r="B57" s="91" t="s">
        <v>189</v>
      </c>
      <c r="C57" s="94">
        <v>480</v>
      </c>
      <c r="D57" s="68"/>
      <c r="E57" s="68"/>
      <c r="F57" s="94"/>
      <c r="G57" s="94">
        <v>480</v>
      </c>
      <c r="H57" s="179"/>
    </row>
    <row r="58" spans="1:8" ht="15.75">
      <c r="A58" s="69" t="s">
        <v>319</v>
      </c>
      <c r="B58" s="91" t="s">
        <v>190</v>
      </c>
      <c r="C58" s="94">
        <v>300</v>
      </c>
      <c r="D58" s="68"/>
      <c r="E58" s="68"/>
      <c r="F58" s="94"/>
      <c r="G58" s="94">
        <v>300</v>
      </c>
      <c r="H58" s="179"/>
    </row>
    <row r="59" spans="1:8" ht="31.5">
      <c r="A59" s="69" t="s">
        <v>320</v>
      </c>
      <c r="B59" s="95" t="s">
        <v>209</v>
      </c>
      <c r="C59" s="72">
        <v>200</v>
      </c>
      <c r="D59" s="68"/>
      <c r="E59" s="68"/>
      <c r="F59" s="72"/>
      <c r="G59" s="72">
        <v>200</v>
      </c>
      <c r="H59" s="179"/>
    </row>
    <row r="60" spans="1:8" ht="31.5">
      <c r="A60" s="69" t="s">
        <v>321</v>
      </c>
      <c r="B60" s="91" t="s">
        <v>189</v>
      </c>
      <c r="C60" s="94">
        <v>480</v>
      </c>
      <c r="D60" s="68"/>
      <c r="E60" s="68"/>
      <c r="F60" s="94"/>
      <c r="G60" s="94">
        <v>480</v>
      </c>
      <c r="H60" s="179"/>
    </row>
    <row r="61" spans="1:8" ht="31.5">
      <c r="A61" s="69" t="s">
        <v>322</v>
      </c>
      <c r="B61" s="91" t="s">
        <v>180</v>
      </c>
      <c r="C61" s="92">
        <v>490</v>
      </c>
      <c r="D61" s="68"/>
      <c r="E61" s="68"/>
      <c r="F61" s="92"/>
      <c r="G61" s="92">
        <v>490</v>
      </c>
      <c r="H61" s="179"/>
    </row>
    <row r="62" spans="1:8" ht="31.5">
      <c r="A62" s="69" t="s">
        <v>323</v>
      </c>
      <c r="B62" s="91" t="s">
        <v>181</v>
      </c>
      <c r="C62" s="92">
        <v>290</v>
      </c>
      <c r="D62" s="70"/>
      <c r="E62" s="71"/>
      <c r="F62" s="92"/>
      <c r="G62" s="92">
        <v>290</v>
      </c>
      <c r="H62" s="179"/>
    </row>
    <row r="63" spans="1:8" ht="31.5">
      <c r="A63" s="69" t="s">
        <v>324</v>
      </c>
      <c r="B63" s="91" t="s">
        <v>189</v>
      </c>
      <c r="C63" s="94">
        <v>240</v>
      </c>
      <c r="D63" s="72"/>
      <c r="E63" s="71"/>
      <c r="F63" s="94"/>
      <c r="G63" s="94">
        <v>240</v>
      </c>
      <c r="H63" s="179"/>
    </row>
    <row r="64" spans="1:8" ht="63">
      <c r="A64" s="69" t="s">
        <v>325</v>
      </c>
      <c r="B64" s="91" t="s">
        <v>179</v>
      </c>
      <c r="C64" s="106">
        <v>2800</v>
      </c>
      <c r="D64" s="64"/>
      <c r="E64" s="64"/>
      <c r="F64" s="106"/>
      <c r="G64" s="106">
        <v>2800</v>
      </c>
      <c r="H64" s="179"/>
    </row>
    <row r="65" spans="1:8" ht="31.5">
      <c r="A65" s="69" t="s">
        <v>326</v>
      </c>
      <c r="B65" s="91" t="s">
        <v>180</v>
      </c>
      <c r="C65" s="92">
        <v>490</v>
      </c>
      <c r="D65" s="72"/>
      <c r="E65" s="71"/>
      <c r="F65" s="92"/>
      <c r="G65" s="92">
        <v>490</v>
      </c>
      <c r="H65" s="179"/>
    </row>
    <row r="66" spans="1:8" ht="31.5">
      <c r="A66" s="69" t="s">
        <v>327</v>
      </c>
      <c r="B66" s="91" t="s">
        <v>181</v>
      </c>
      <c r="C66" s="92">
        <v>290</v>
      </c>
      <c r="D66" s="72"/>
      <c r="E66" s="71"/>
      <c r="F66" s="92"/>
      <c r="G66" s="92">
        <v>290</v>
      </c>
      <c r="H66" s="179"/>
    </row>
    <row r="67" spans="1:8" ht="31.5">
      <c r="A67" s="69" t="s">
        <v>328</v>
      </c>
      <c r="B67" s="91" t="s">
        <v>180</v>
      </c>
      <c r="C67" s="101">
        <v>490</v>
      </c>
      <c r="D67" s="72"/>
      <c r="E67" s="71"/>
      <c r="F67" s="101"/>
      <c r="G67" s="101">
        <v>490</v>
      </c>
      <c r="H67" s="179"/>
    </row>
    <row r="68" spans="1:8" ht="31.5">
      <c r="A68" s="69" t="s">
        <v>329</v>
      </c>
      <c r="B68" s="91" t="s">
        <v>181</v>
      </c>
      <c r="C68" s="101">
        <v>290</v>
      </c>
      <c r="D68" s="72"/>
      <c r="E68" s="71"/>
      <c r="F68" s="101"/>
      <c r="G68" s="101">
        <v>290</v>
      </c>
      <c r="H68" s="179"/>
    </row>
    <row r="69" spans="1:8" ht="15.75">
      <c r="A69" s="69" t="s">
        <v>330</v>
      </c>
      <c r="B69" s="90" t="s">
        <v>187</v>
      </c>
      <c r="C69" s="72">
        <v>8175</v>
      </c>
      <c r="D69" s="72"/>
      <c r="E69" s="71"/>
      <c r="F69" s="72"/>
      <c r="G69" s="72">
        <v>8175</v>
      </c>
      <c r="H69" s="179"/>
    </row>
    <row r="70" spans="1:8" ht="31.5">
      <c r="A70" s="69" t="s">
        <v>331</v>
      </c>
      <c r="B70" s="91" t="s">
        <v>180</v>
      </c>
      <c r="C70" s="101">
        <v>190</v>
      </c>
      <c r="D70" s="72"/>
      <c r="E70" s="71"/>
      <c r="F70" s="101"/>
      <c r="G70" s="101">
        <v>190</v>
      </c>
      <c r="H70" s="179"/>
    </row>
    <row r="71" spans="1:8" ht="15.75">
      <c r="A71" s="89" t="s">
        <v>140</v>
      </c>
      <c r="B71" s="108" t="s">
        <v>306</v>
      </c>
      <c r="C71" s="109">
        <f>C72</f>
        <v>0</v>
      </c>
      <c r="D71" s="109">
        <f>D72</f>
        <v>0</v>
      </c>
      <c r="E71" s="109">
        <f>E72</f>
        <v>0</v>
      </c>
      <c r="F71" s="109">
        <f>F72</f>
        <v>0</v>
      </c>
      <c r="G71" s="109">
        <f>G72</f>
        <v>0</v>
      </c>
      <c r="H71" s="180"/>
    </row>
    <row r="72" spans="1:8" ht="15.75">
      <c r="A72" s="69"/>
      <c r="B72" s="100"/>
      <c r="C72" s="105"/>
      <c r="D72" s="68"/>
      <c r="E72" s="68"/>
      <c r="F72" s="105"/>
      <c r="G72" s="105"/>
      <c r="H72" s="88"/>
    </row>
    <row r="73" spans="1:8" ht="15.75">
      <c r="A73" s="89" t="s">
        <v>144</v>
      </c>
      <c r="B73" s="108" t="s">
        <v>305</v>
      </c>
      <c r="C73" s="109">
        <f>SUM(C74:C78)</f>
        <v>5933.691</v>
      </c>
      <c r="D73" s="109">
        <f>SUM(D74:D78)</f>
        <v>0</v>
      </c>
      <c r="E73" s="109">
        <f>SUM(E74:E78)</f>
        <v>0</v>
      </c>
      <c r="F73" s="109">
        <f>SUM(F74:F78)</f>
        <v>0</v>
      </c>
      <c r="G73" s="109">
        <f>SUM(G74:G78)</f>
        <v>5933.691</v>
      </c>
      <c r="H73" s="178" t="s">
        <v>243</v>
      </c>
    </row>
    <row r="74" spans="1:8" ht="31.5">
      <c r="A74" s="69" t="s">
        <v>307</v>
      </c>
      <c r="B74" s="91" t="s">
        <v>262</v>
      </c>
      <c r="C74" s="94">
        <v>2801.351</v>
      </c>
      <c r="D74" s="68"/>
      <c r="E74" s="68"/>
      <c r="F74" s="94"/>
      <c r="G74" s="94">
        <v>2801.351</v>
      </c>
      <c r="H74" s="179"/>
    </row>
    <row r="75" spans="1:8" ht="15.75">
      <c r="A75" s="69" t="s">
        <v>332</v>
      </c>
      <c r="B75" s="91" t="s">
        <v>264</v>
      </c>
      <c r="C75" s="94">
        <v>1034.674</v>
      </c>
      <c r="D75" s="68"/>
      <c r="E75" s="68"/>
      <c r="F75" s="94"/>
      <c r="G75" s="94">
        <v>1034.674</v>
      </c>
      <c r="H75" s="179"/>
    </row>
    <row r="76" spans="1:8" ht="31.5">
      <c r="A76" s="69" t="s">
        <v>333</v>
      </c>
      <c r="B76" s="91" t="s">
        <v>266</v>
      </c>
      <c r="C76" s="94">
        <v>478</v>
      </c>
      <c r="D76" s="68"/>
      <c r="E76" s="68"/>
      <c r="F76" s="94"/>
      <c r="G76" s="94">
        <v>478</v>
      </c>
      <c r="H76" s="179"/>
    </row>
    <row r="77" spans="1:8" ht="63">
      <c r="A77" s="69" t="s">
        <v>334</v>
      </c>
      <c r="B77" s="91" t="s">
        <v>267</v>
      </c>
      <c r="C77" s="94">
        <v>260</v>
      </c>
      <c r="D77" s="68"/>
      <c r="E77" s="68"/>
      <c r="F77" s="94"/>
      <c r="G77" s="94">
        <v>260</v>
      </c>
      <c r="H77" s="179"/>
    </row>
    <row r="78" spans="1:8" ht="47.25">
      <c r="A78" s="69" t="s">
        <v>335</v>
      </c>
      <c r="B78" s="93" t="s">
        <v>275</v>
      </c>
      <c r="C78" s="96">
        <v>1359.666</v>
      </c>
      <c r="D78" s="68"/>
      <c r="E78" s="68"/>
      <c r="F78" s="96"/>
      <c r="G78" s="96">
        <v>1359.666</v>
      </c>
      <c r="H78" s="179"/>
    </row>
    <row r="79" spans="1:8" ht="15.75">
      <c r="A79" s="75"/>
      <c r="B79" s="67" t="s">
        <v>246</v>
      </c>
      <c r="C79" s="68">
        <f>C17+C30+C44+C46+C48+C71+C73</f>
        <v>49505.824799999995</v>
      </c>
      <c r="D79" s="68">
        <f>D17+D30+D44+D46+D48+D71+D73</f>
        <v>0</v>
      </c>
      <c r="E79" s="68">
        <f>E17+E30+E44+E46+E48+E71+E73</f>
        <v>0</v>
      </c>
      <c r="F79" s="68">
        <f>F17+F30+F44+F46+F48+F71+F73</f>
        <v>1765.42</v>
      </c>
      <c r="G79" s="68">
        <f>G17+G30+G44+G46+G48+G71+G73</f>
        <v>51271.2448</v>
      </c>
      <c r="H79" s="107"/>
    </row>
    <row r="80" ht="15.75">
      <c r="G80" s="112">
        <f>G79-'ПЗ 2020'!K77</f>
        <v>-48038.226800000004</v>
      </c>
    </row>
    <row r="81" spans="6:7" ht="15">
      <c r="F81" s="76"/>
      <c r="G81" s="76">
        <f>G79-G80</f>
        <v>99309.4716</v>
      </c>
    </row>
  </sheetData>
  <sheetProtection/>
  <mergeCells count="6">
    <mergeCell ref="H17:H26"/>
    <mergeCell ref="H73:H78"/>
    <mergeCell ref="H48:H71"/>
    <mergeCell ref="H46:H47"/>
    <mergeCell ref="H44:H45"/>
    <mergeCell ref="H30:H4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Q23"/>
  <sheetViews>
    <sheetView tabSelected="1" view="pageBreakPreview" zoomScale="80" zoomScaleSheetLayoutView="80" zoomScalePageLayoutView="0" workbookViewId="0" topLeftCell="A7">
      <selection activeCell="O39" sqref="O39"/>
    </sheetView>
  </sheetViews>
  <sheetFormatPr defaultColWidth="11.00390625" defaultRowHeight="15"/>
  <cols>
    <col min="1" max="1" width="17.00390625" style="16" customWidth="1"/>
    <col min="2" max="2" width="13.421875" style="16" customWidth="1"/>
    <col min="3" max="4" width="7.7109375" style="16" customWidth="1"/>
    <col min="5" max="5" width="31.00390625" style="16" customWidth="1"/>
    <col min="6" max="6" width="40.140625" style="16" customWidth="1"/>
    <col min="7" max="7" width="7.00390625" style="16" customWidth="1"/>
    <col min="8" max="8" width="7.140625" style="16" customWidth="1"/>
    <col min="9" max="9" width="13.00390625" style="16" customWidth="1"/>
    <col min="10" max="10" width="11.00390625" style="16" customWidth="1"/>
    <col min="11" max="11" width="16.00390625" style="16" customWidth="1"/>
    <col min="12" max="12" width="11.00390625" style="16" customWidth="1"/>
    <col min="13" max="14" width="11.28125" style="16" customWidth="1"/>
    <col min="15" max="15" width="40.28125" style="16" customWidth="1"/>
    <col min="16" max="16" width="10.8515625" style="16" customWidth="1"/>
    <col min="17" max="17" width="11.421875" style="16" customWidth="1"/>
    <col min="18" max="216" width="9.140625" style="16" customWidth="1"/>
    <col min="217" max="217" width="5.140625" style="16" customWidth="1"/>
    <col min="218" max="218" width="3.7109375" style="16" customWidth="1"/>
    <col min="219" max="219" width="5.140625" style="16" customWidth="1"/>
    <col min="220" max="220" width="3.7109375" style="16" customWidth="1"/>
    <col min="221" max="221" width="10.57421875" style="16" customWidth="1"/>
    <col min="222" max="222" width="23.57421875" style="16" customWidth="1"/>
    <col min="223" max="223" width="18.421875" style="16" customWidth="1"/>
    <col min="224" max="224" width="4.8515625" style="16" customWidth="1"/>
    <col min="225" max="225" width="7.140625" style="16" customWidth="1"/>
    <col min="226" max="226" width="11.7109375" style="16" customWidth="1"/>
    <col min="227" max="16384" width="11.00390625" style="16" customWidth="1"/>
  </cols>
  <sheetData>
    <row r="1" spans="11:16" ht="12.75">
      <c r="K1" s="172" t="s">
        <v>277</v>
      </c>
      <c r="L1" s="172"/>
      <c r="M1" s="172"/>
      <c r="N1" s="172"/>
      <c r="O1" s="172"/>
      <c r="P1" s="172"/>
    </row>
    <row r="2" spans="1:16" ht="12.75">
      <c r="A2" s="173" t="s">
        <v>158</v>
      </c>
      <c r="B2" s="173"/>
      <c r="C2" s="173"/>
      <c r="D2" s="173"/>
      <c r="E2" s="173"/>
      <c r="F2" s="173"/>
      <c r="G2" s="173"/>
      <c r="H2" s="173"/>
      <c r="I2" s="173"/>
      <c r="J2" s="173"/>
      <c r="K2" s="173"/>
      <c r="L2" s="173"/>
      <c r="M2" s="173"/>
      <c r="N2" s="173"/>
      <c r="O2" s="173"/>
      <c r="P2" s="173"/>
    </row>
    <row r="3" spans="1:16" ht="12.75">
      <c r="A3" s="173" t="s">
        <v>159</v>
      </c>
      <c r="B3" s="173"/>
      <c r="C3" s="173"/>
      <c r="D3" s="173"/>
      <c r="E3" s="173"/>
      <c r="F3" s="173"/>
      <c r="G3" s="173"/>
      <c r="H3" s="173"/>
      <c r="I3" s="173"/>
      <c r="J3" s="173"/>
      <c r="K3" s="173"/>
      <c r="L3" s="173"/>
      <c r="M3" s="173"/>
      <c r="N3" s="173"/>
      <c r="O3" s="173"/>
      <c r="P3" s="173"/>
    </row>
    <row r="4" spans="1:16" ht="12.75">
      <c r="A4" s="174" t="s">
        <v>162</v>
      </c>
      <c r="B4" s="174"/>
      <c r="C4" s="174"/>
      <c r="D4" s="174"/>
      <c r="E4" s="174"/>
      <c r="F4" s="174"/>
      <c r="G4" s="174"/>
      <c r="H4" s="174"/>
      <c r="I4" s="174"/>
      <c r="J4" s="174"/>
      <c r="K4" s="174"/>
      <c r="L4" s="174"/>
      <c r="M4" s="174"/>
      <c r="N4" s="174"/>
      <c r="O4" s="174"/>
      <c r="P4" s="174"/>
    </row>
    <row r="6" spans="1:16" ht="12.75">
      <c r="A6" s="169" t="s">
        <v>1</v>
      </c>
      <c r="B6" s="169"/>
      <c r="C6" s="169"/>
      <c r="D6" s="169"/>
      <c r="E6" s="169"/>
      <c r="F6" s="175" t="s">
        <v>2</v>
      </c>
      <c r="G6" s="175"/>
      <c r="H6" s="175"/>
      <c r="I6" s="175"/>
      <c r="J6" s="175"/>
      <c r="K6" s="175"/>
      <c r="L6" s="175"/>
      <c r="M6" s="175"/>
      <c r="N6" s="175"/>
      <c r="O6" s="175"/>
      <c r="P6" s="175"/>
    </row>
    <row r="7" spans="1:16" ht="12.75">
      <c r="A7" s="169" t="s">
        <v>3</v>
      </c>
      <c r="B7" s="169"/>
      <c r="C7" s="169"/>
      <c r="D7" s="169"/>
      <c r="E7" s="169"/>
      <c r="F7" s="175" t="s">
        <v>4</v>
      </c>
      <c r="G7" s="175"/>
      <c r="H7" s="175"/>
      <c r="I7" s="175"/>
      <c r="J7" s="175"/>
      <c r="K7" s="175"/>
      <c r="L7" s="175"/>
      <c r="M7" s="175"/>
      <c r="N7" s="175"/>
      <c r="O7" s="175"/>
      <c r="P7" s="175"/>
    </row>
    <row r="8" spans="1:16" ht="12.75">
      <c r="A8" s="169" t="s">
        <v>5</v>
      </c>
      <c r="B8" s="169"/>
      <c r="C8" s="169"/>
      <c r="D8" s="169"/>
      <c r="E8" s="169"/>
      <c r="F8" s="175" t="s">
        <v>6</v>
      </c>
      <c r="G8" s="175"/>
      <c r="H8" s="175"/>
      <c r="I8" s="175"/>
      <c r="J8" s="175"/>
      <c r="K8" s="175"/>
      <c r="L8" s="175"/>
      <c r="M8" s="175"/>
      <c r="N8" s="175"/>
      <c r="O8" s="175"/>
      <c r="P8" s="175"/>
    </row>
    <row r="9" spans="1:16" ht="12.75">
      <c r="A9" s="169" t="s">
        <v>7</v>
      </c>
      <c r="B9" s="169"/>
      <c r="C9" s="169"/>
      <c r="D9" s="169"/>
      <c r="E9" s="169"/>
      <c r="F9" s="175" t="s">
        <v>8</v>
      </c>
      <c r="G9" s="175"/>
      <c r="H9" s="175"/>
      <c r="I9" s="175"/>
      <c r="J9" s="175"/>
      <c r="K9" s="175"/>
      <c r="L9" s="175"/>
      <c r="M9" s="175"/>
      <c r="N9" s="175"/>
      <c r="O9" s="175"/>
      <c r="P9" s="175"/>
    </row>
    <row r="10" spans="1:16" ht="12.75">
      <c r="A10" s="169" t="s">
        <v>9</v>
      </c>
      <c r="B10" s="169"/>
      <c r="C10" s="169"/>
      <c r="D10" s="169"/>
      <c r="E10" s="169"/>
      <c r="F10" s="170">
        <v>8601045593</v>
      </c>
      <c r="G10" s="170"/>
      <c r="H10" s="170"/>
      <c r="I10" s="170"/>
      <c r="J10" s="170"/>
      <c r="K10" s="170"/>
      <c r="L10" s="170"/>
      <c r="M10" s="170"/>
      <c r="N10" s="170"/>
      <c r="O10" s="170"/>
      <c r="P10" s="170"/>
    </row>
    <row r="11" spans="1:16" ht="12.75">
      <c r="A11" s="169" t="s">
        <v>10</v>
      </c>
      <c r="B11" s="169"/>
      <c r="C11" s="169"/>
      <c r="D11" s="169"/>
      <c r="E11" s="169"/>
      <c r="F11" s="170">
        <v>860101001</v>
      </c>
      <c r="G11" s="170"/>
      <c r="H11" s="170"/>
      <c r="I11" s="170"/>
      <c r="J11" s="170"/>
      <c r="K11" s="170"/>
      <c r="L11" s="170"/>
      <c r="M11" s="170"/>
      <c r="N11" s="170"/>
      <c r="O11" s="170"/>
      <c r="P11" s="170"/>
    </row>
    <row r="12" spans="1:16" ht="12.75">
      <c r="A12" s="169" t="s">
        <v>11</v>
      </c>
      <c r="B12" s="169"/>
      <c r="C12" s="169"/>
      <c r="D12" s="169"/>
      <c r="E12" s="169"/>
      <c r="F12" s="170">
        <v>71131000000</v>
      </c>
      <c r="G12" s="170"/>
      <c r="H12" s="170"/>
      <c r="I12" s="170"/>
      <c r="J12" s="170"/>
      <c r="K12" s="170"/>
      <c r="L12" s="170"/>
      <c r="M12" s="170"/>
      <c r="N12" s="170"/>
      <c r="O12" s="170"/>
      <c r="P12" s="170"/>
    </row>
    <row r="14" spans="1:16" ht="12.75">
      <c r="A14" s="171" t="s">
        <v>418</v>
      </c>
      <c r="B14" s="171" t="s">
        <v>417</v>
      </c>
      <c r="C14" s="171" t="s">
        <v>13</v>
      </c>
      <c r="D14" s="171" t="s">
        <v>14</v>
      </c>
      <c r="E14" s="168" t="s">
        <v>15</v>
      </c>
      <c r="F14" s="168"/>
      <c r="G14" s="168"/>
      <c r="H14" s="168"/>
      <c r="I14" s="168"/>
      <c r="J14" s="168"/>
      <c r="K14" s="168"/>
      <c r="L14" s="168"/>
      <c r="M14" s="168"/>
      <c r="N14" s="168"/>
      <c r="O14" s="168" t="s">
        <v>16</v>
      </c>
      <c r="P14" s="168" t="s">
        <v>17</v>
      </c>
    </row>
    <row r="15" spans="1:16" ht="31.5" customHeight="1">
      <c r="A15" s="171"/>
      <c r="B15" s="171"/>
      <c r="C15" s="171"/>
      <c r="D15" s="171"/>
      <c r="E15" s="168" t="s">
        <v>18</v>
      </c>
      <c r="F15" s="168" t="s">
        <v>19</v>
      </c>
      <c r="G15" s="168" t="s">
        <v>20</v>
      </c>
      <c r="H15" s="168"/>
      <c r="I15" s="168" t="s">
        <v>21</v>
      </c>
      <c r="J15" s="168" t="s">
        <v>22</v>
      </c>
      <c r="K15" s="168"/>
      <c r="L15" s="168" t="s">
        <v>23</v>
      </c>
      <c r="M15" s="168" t="s">
        <v>24</v>
      </c>
      <c r="N15" s="168"/>
      <c r="O15" s="168"/>
      <c r="P15" s="168"/>
    </row>
    <row r="16" spans="1:16" ht="78.75" customHeight="1">
      <c r="A16" s="171"/>
      <c r="B16" s="171"/>
      <c r="C16" s="171"/>
      <c r="D16" s="171"/>
      <c r="E16" s="168"/>
      <c r="F16" s="168"/>
      <c r="G16" s="19" t="s">
        <v>25</v>
      </c>
      <c r="H16" s="19" t="s">
        <v>26</v>
      </c>
      <c r="I16" s="168"/>
      <c r="J16" s="5" t="s">
        <v>27</v>
      </c>
      <c r="K16" s="5" t="s">
        <v>26</v>
      </c>
      <c r="L16" s="168"/>
      <c r="M16" s="5" t="s">
        <v>28</v>
      </c>
      <c r="N16" s="5" t="s">
        <v>29</v>
      </c>
      <c r="O16" s="168"/>
      <c r="P16" s="5" t="s">
        <v>30</v>
      </c>
    </row>
    <row r="17" spans="1:16" ht="12.75" customHeight="1">
      <c r="A17" s="47">
        <v>1</v>
      </c>
      <c r="B17" s="47">
        <v>2</v>
      </c>
      <c r="C17" s="47">
        <v>3</v>
      </c>
      <c r="D17" s="47">
        <v>4</v>
      </c>
      <c r="E17" s="47">
        <v>5</v>
      </c>
      <c r="F17" s="47">
        <v>6</v>
      </c>
      <c r="G17" s="47">
        <v>7</v>
      </c>
      <c r="H17" s="47">
        <v>8</v>
      </c>
      <c r="I17" s="47">
        <v>9</v>
      </c>
      <c r="J17" s="47">
        <v>10</v>
      </c>
      <c r="K17" s="47">
        <v>11</v>
      </c>
      <c r="L17" s="47">
        <v>12</v>
      </c>
      <c r="M17" s="47">
        <v>13</v>
      </c>
      <c r="N17" s="47">
        <v>14</v>
      </c>
      <c r="O17" s="47">
        <v>15</v>
      </c>
      <c r="P17" s="47">
        <v>16</v>
      </c>
    </row>
    <row r="18" spans="1:16" ht="12.75" customHeight="1">
      <c r="A18" s="78"/>
      <c r="B18" s="78"/>
      <c r="C18" s="78"/>
      <c r="D18" s="78"/>
      <c r="E18" s="78"/>
      <c r="F18" s="78"/>
      <c r="G18" s="78"/>
      <c r="H18" s="78"/>
      <c r="I18" s="78"/>
      <c r="J18" s="77" t="s">
        <v>427</v>
      </c>
      <c r="K18" s="78"/>
      <c r="L18" s="78"/>
      <c r="M18" s="78"/>
      <c r="N18" s="78"/>
      <c r="O18" s="78"/>
      <c r="P18" s="79"/>
    </row>
    <row r="19" spans="1:17" ht="34.5">
      <c r="A19" s="150">
        <v>37</v>
      </c>
      <c r="B19" s="6">
        <v>37</v>
      </c>
      <c r="C19" s="7" t="s">
        <v>191</v>
      </c>
      <c r="D19" s="85" t="s">
        <v>192</v>
      </c>
      <c r="E19" s="17" t="s">
        <v>442</v>
      </c>
      <c r="F19" s="17" t="s">
        <v>194</v>
      </c>
      <c r="G19" s="11">
        <v>876</v>
      </c>
      <c r="H19" s="17" t="s">
        <v>40</v>
      </c>
      <c r="I19" s="149" t="s">
        <v>50</v>
      </c>
      <c r="J19" s="11">
        <v>71131000000</v>
      </c>
      <c r="K19" s="17" t="s">
        <v>35</v>
      </c>
      <c r="L19" s="128">
        <v>3062.5</v>
      </c>
      <c r="M19" s="136">
        <v>44044</v>
      </c>
      <c r="N19" s="4">
        <v>44105</v>
      </c>
      <c r="O19" s="133" t="s">
        <v>184</v>
      </c>
      <c r="P19" s="132" t="s">
        <v>59</v>
      </c>
      <c r="Q19" s="16">
        <v>73</v>
      </c>
    </row>
    <row r="20" spans="1:16" ht="12.75">
      <c r="A20" s="160"/>
      <c r="B20" s="151"/>
      <c r="C20" s="152"/>
      <c r="D20" s="153"/>
      <c r="E20" s="27"/>
      <c r="F20" s="27"/>
      <c r="G20" s="25"/>
      <c r="H20" s="27"/>
      <c r="I20" s="154"/>
      <c r="J20" s="155"/>
      <c r="K20" s="156"/>
      <c r="L20" s="28"/>
      <c r="M20" s="157"/>
      <c r="N20" s="158"/>
      <c r="O20" s="159"/>
      <c r="P20" s="151"/>
    </row>
    <row r="21" spans="1:16" ht="12.75" customHeight="1">
      <c r="A21" s="182" t="s">
        <v>444</v>
      </c>
      <c r="B21" s="182"/>
      <c r="C21" s="182"/>
      <c r="D21" s="182"/>
      <c r="E21" s="182"/>
      <c r="F21" s="182"/>
      <c r="G21" s="182"/>
      <c r="H21" s="182"/>
      <c r="I21" s="182"/>
      <c r="J21" s="182"/>
      <c r="K21" s="182"/>
      <c r="L21" s="182"/>
      <c r="M21" s="182"/>
      <c r="N21" s="182"/>
      <c r="O21" s="182"/>
      <c r="P21" s="182"/>
    </row>
    <row r="22" spans="1:16" ht="12.75">
      <c r="A22" s="182"/>
      <c r="B22" s="182"/>
      <c r="C22" s="182"/>
      <c r="D22" s="182"/>
      <c r="E22" s="182"/>
      <c r="F22" s="182"/>
      <c r="G22" s="182"/>
      <c r="H22" s="182"/>
      <c r="I22" s="182"/>
      <c r="J22" s="182"/>
      <c r="K22" s="182"/>
      <c r="L22" s="182"/>
      <c r="M22" s="182"/>
      <c r="N22" s="182"/>
      <c r="O22" s="182"/>
      <c r="P22" s="182"/>
    </row>
    <row r="23" spans="1:16" ht="12.75">
      <c r="A23" s="160"/>
      <c r="B23" s="151"/>
      <c r="C23" s="152"/>
      <c r="D23" s="153"/>
      <c r="E23" s="27"/>
      <c r="F23" s="27"/>
      <c r="G23" s="25"/>
      <c r="H23" s="27"/>
      <c r="I23" s="154"/>
      <c r="J23" s="155"/>
      <c r="K23" s="156"/>
      <c r="L23" s="28"/>
      <c r="M23" s="157"/>
      <c r="N23" s="158"/>
      <c r="O23" s="159"/>
      <c r="P23" s="151"/>
    </row>
  </sheetData>
  <sheetProtection/>
  <mergeCells count="33">
    <mergeCell ref="E15:E16"/>
    <mergeCell ref="F15:F16"/>
    <mergeCell ref="G15:H15"/>
    <mergeCell ref="I15:I16"/>
    <mergeCell ref="J15:K15"/>
    <mergeCell ref="L15:L16"/>
    <mergeCell ref="A12:E12"/>
    <mergeCell ref="F12:P12"/>
    <mergeCell ref="A14:A16"/>
    <mergeCell ref="C14:C16"/>
    <mergeCell ref="D14:D16"/>
    <mergeCell ref="E14:N14"/>
    <mergeCell ref="O14:O16"/>
    <mergeCell ref="P14:P15"/>
    <mergeCell ref="B14:B16"/>
    <mergeCell ref="M15:N15"/>
    <mergeCell ref="F8:P8"/>
    <mergeCell ref="A9:E9"/>
    <mergeCell ref="F9:P9"/>
    <mergeCell ref="A10:E10"/>
    <mergeCell ref="F10:P10"/>
    <mergeCell ref="A11:E11"/>
    <mergeCell ref="F11:P11"/>
    <mergeCell ref="A21:P22"/>
    <mergeCell ref="K1:P1"/>
    <mergeCell ref="A4:P4"/>
    <mergeCell ref="A6:E6"/>
    <mergeCell ref="F6:P6"/>
    <mergeCell ref="A7:E7"/>
    <mergeCell ref="F7:P7"/>
    <mergeCell ref="A3:P3"/>
    <mergeCell ref="A2:P2"/>
    <mergeCell ref="A8:E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2020-08-06T06:38:53Z</dcterms:modified>
  <cp:category/>
  <cp:version/>
  <cp:contentType/>
  <cp:contentStatus/>
</cp:coreProperties>
</file>